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pcdeloitte-my.sharepoint.com/personal/ksanitchai_deloitte_com/Documents/GG/00 ALL JOB/SNP Group/2023 SNP/YE2023/2023 SNP/จากห้องงบ/"/>
    </mc:Choice>
  </mc:AlternateContent>
  <xr:revisionPtr revIDLastSave="36" documentId="13_ncr:1_{035E55DB-1D75-457D-A4EC-2ED53A25ED65}" xr6:coauthVersionLast="47" xr6:coauthVersionMax="47" xr10:uidLastSave="{14A77412-99A7-4063-8502-C2561F8BC282}"/>
  <bookViews>
    <workbookView xWindow="-108" yWindow="-108" windowWidth="30936" windowHeight="16896" tabRatio="779" activeTab="4" xr2:uid="{00000000-000D-0000-FFFF-FFFF00000000}"/>
  </bookViews>
  <sheets>
    <sheet name="งบดุล" sheetId="28" r:id="rId1"/>
    <sheet name="งบดุล 2" sheetId="29" r:id="rId2"/>
    <sheet name="กำไรขาดทุนเบ็ดเสร็จ" sheetId="36" r:id="rId3"/>
    <sheet name="ส่วนผู้ถือหุ้น-รวม" sheetId="32" r:id="rId4"/>
    <sheet name="ส่วนผู้ถือหุ้น-เฉพาะ" sheetId="33" r:id="rId5"/>
    <sheet name="กระแสเงินสด" sheetId="27" r:id="rId6"/>
  </sheets>
  <definedNames>
    <definedName name="AS2DocOpenMode" hidden="1">"AS2DocumentEdit"</definedName>
    <definedName name="_xlnm.Print_Area" localSheetId="5">กระแสเงินสด!$A$1:$J$88</definedName>
    <definedName name="_xlnm.Print_Area" localSheetId="2">กำไรขาดทุนเบ็ดเสร็จ!$A$1:$L$91</definedName>
    <definedName name="_xlnm.Print_Area" localSheetId="0">งบดุล!$A$1:$J$44</definedName>
    <definedName name="_xlnm.Print_Area" localSheetId="1">'งบดุล 2'!$A$1:$K$89</definedName>
    <definedName name="_xlnm.Print_Area" localSheetId="4">'ส่วนผู้ถือหุ้น-เฉพาะ'!$A$1:$P$37</definedName>
    <definedName name="_xlnm.Print_Area" localSheetId="3">'ส่วนผู้ถือหุ้น-รวม'!$A$1:$AK$42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33" l="1"/>
  <c r="P24" i="33"/>
  <c r="P25" i="33"/>
  <c r="L26" i="33"/>
  <c r="N26" i="33"/>
  <c r="P26" i="33" s="1"/>
  <c r="P22" i="32"/>
  <c r="M23" i="32"/>
  <c r="P23" i="32"/>
  <c r="M25" i="32"/>
  <c r="P25" i="32"/>
  <c r="M29" i="32"/>
  <c r="P15" i="33"/>
  <c r="P17" i="33"/>
  <c r="L13" i="36"/>
  <c r="L21" i="36" s="1"/>
  <c r="L24" i="36" s="1"/>
  <c r="L26" i="36" s="1"/>
  <c r="L19" i="36"/>
  <c r="H24" i="33" l="1"/>
  <c r="J13" i="36" l="1"/>
  <c r="D19" i="27" l="1"/>
  <c r="D18" i="27"/>
  <c r="I20" i="29" l="1"/>
  <c r="H11" i="27"/>
  <c r="D82" i="27" l="1"/>
  <c r="J79" i="27"/>
  <c r="H79" i="27"/>
  <c r="F79" i="27"/>
  <c r="D79" i="27"/>
  <c r="AJ32" i="32" l="1"/>
  <c r="AG33" i="32" l="1"/>
  <c r="AD33" i="32"/>
  <c r="K72" i="29" l="1"/>
  <c r="I72" i="29"/>
  <c r="F72" i="29"/>
  <c r="D72" i="29"/>
  <c r="I28" i="29"/>
  <c r="H13" i="28"/>
  <c r="F65" i="36"/>
  <c r="A1" i="27" l="1"/>
  <c r="A44" i="27" s="1"/>
  <c r="K21" i="29" l="1"/>
  <c r="I21" i="29"/>
  <c r="D21" i="29"/>
  <c r="F21" i="29"/>
  <c r="J63" i="27" l="1"/>
  <c r="F63" i="27"/>
  <c r="J11" i="27"/>
  <c r="F11" i="27"/>
  <c r="D23" i="32"/>
  <c r="D25" i="32" s="1"/>
  <c r="G23" i="32"/>
  <c r="G25" i="32" s="1"/>
  <c r="AA21" i="32"/>
  <c r="X21" i="32"/>
  <c r="AA18" i="32"/>
  <c r="AJ18" i="32" s="1"/>
  <c r="X18" i="32"/>
  <c r="L32" i="36"/>
  <c r="L18" i="33" s="1"/>
  <c r="H65" i="36"/>
  <c r="H63" i="36"/>
  <c r="H57" i="36"/>
  <c r="H32" i="36"/>
  <c r="H19" i="36"/>
  <c r="H13" i="36"/>
  <c r="F74" i="29"/>
  <c r="K29" i="29"/>
  <c r="K30" i="29" s="1"/>
  <c r="F29" i="29"/>
  <c r="F30" i="29" s="1"/>
  <c r="F29" i="28"/>
  <c r="F18" i="28"/>
  <c r="J29" i="28"/>
  <c r="J18" i="28"/>
  <c r="N18" i="33" l="1"/>
  <c r="N19" i="33" s="1"/>
  <c r="N21" i="33" s="1"/>
  <c r="N27" i="33" s="1"/>
  <c r="L19" i="33"/>
  <c r="L21" i="33" s="1"/>
  <c r="L27" i="33" s="1"/>
  <c r="H21" i="36"/>
  <c r="H24" i="36" s="1"/>
  <c r="H26" i="36" s="1"/>
  <c r="H33" i="36" s="1"/>
  <c r="J9" i="27"/>
  <c r="F75" i="29"/>
  <c r="K75" i="29"/>
  <c r="F30" i="28"/>
  <c r="F90" i="29" s="1"/>
  <c r="J30" i="28"/>
  <c r="K74" i="29"/>
  <c r="F32" i="36"/>
  <c r="J22" i="27" l="1"/>
  <c r="K90" i="29"/>
  <c r="F9" i="27"/>
  <c r="L33" i="36"/>
  <c r="L60" i="36" s="1"/>
  <c r="L63" i="36" s="1"/>
  <c r="L54" i="36"/>
  <c r="L57" i="36" s="1"/>
  <c r="F22" i="27" l="1"/>
  <c r="J33" i="27"/>
  <c r="L65" i="36"/>
  <c r="AA17" i="32"/>
  <c r="AJ17" i="32" s="1"/>
  <c r="J23" i="32"/>
  <c r="J25" i="32" s="1"/>
  <c r="J38" i="27" l="1"/>
  <c r="F33" i="27"/>
  <c r="AA19" i="32"/>
  <c r="AJ19" i="32" s="1"/>
  <c r="AA20" i="32"/>
  <c r="AJ20" i="32" s="1"/>
  <c r="X20" i="32"/>
  <c r="X19" i="32"/>
  <c r="P33" i="32"/>
  <c r="J32" i="36"/>
  <c r="F38" i="27" l="1"/>
  <c r="J81" i="27"/>
  <c r="J83" i="27" l="1"/>
  <c r="F81" i="27"/>
  <c r="AA15" i="32"/>
  <c r="F13" i="36"/>
  <c r="F83" i="27" l="1"/>
  <c r="J89" i="27"/>
  <c r="D63" i="27"/>
  <c r="H63" i="27"/>
  <c r="F89" i="27" l="1"/>
  <c r="D11" i="27"/>
  <c r="AA31" i="32" l="1"/>
  <c r="AA27" i="32"/>
  <c r="AJ27" i="32" s="1"/>
  <c r="X27" i="32"/>
  <c r="X29" i="32"/>
  <c r="X28" i="32"/>
  <c r="AA28" i="32"/>
  <c r="AJ28" i="32" s="1"/>
  <c r="J34" i="32" l="1"/>
  <c r="AG22" i="32" l="1"/>
  <c r="AG23" i="32" s="1"/>
  <c r="AG25" i="32" s="1"/>
  <c r="AD22" i="32"/>
  <c r="P34" i="32"/>
  <c r="X17" i="32"/>
  <c r="T33" i="32" l="1"/>
  <c r="D29" i="29"/>
  <c r="I29" i="29"/>
  <c r="AD34" i="32" l="1"/>
  <c r="AD21" i="32" l="1"/>
  <c r="H19" i="33"/>
  <c r="H21" i="33" s="1"/>
  <c r="F63" i="36" l="1"/>
  <c r="F57" i="36"/>
  <c r="T22" i="32"/>
  <c r="T23" i="32" s="1"/>
  <c r="T25" i="32" s="1"/>
  <c r="J19" i="36"/>
  <c r="F19" i="36"/>
  <c r="C1" i="36"/>
  <c r="C46" i="36" s="1"/>
  <c r="A1" i="33"/>
  <c r="X33" i="32"/>
  <c r="AA33" i="32" s="1"/>
  <c r="AJ33" i="32" s="1"/>
  <c r="X31" i="32"/>
  <c r="AA30" i="32"/>
  <c r="AJ30" i="32" s="1"/>
  <c r="X30" i="32"/>
  <c r="AA29" i="32"/>
  <c r="AJ29" i="32" s="1"/>
  <c r="A1" i="32"/>
  <c r="A3" i="29"/>
  <c r="A48" i="29" s="1"/>
  <c r="A1" i="29"/>
  <c r="A46" i="29" s="1"/>
  <c r="F21" i="36" l="1"/>
  <c r="AA22" i="32"/>
  <c r="AA23" i="32" s="1"/>
  <c r="AA25" i="32" s="1"/>
  <c r="AJ25" i="32" s="1"/>
  <c r="AJ31" i="32"/>
  <c r="J21" i="36"/>
  <c r="F24" i="36"/>
  <c r="F26" i="36" l="1"/>
  <c r="J24" i="36"/>
  <c r="D9" i="27" l="1"/>
  <c r="D22" i="27"/>
  <c r="J26" i="36"/>
  <c r="J54" i="36"/>
  <c r="J33" i="36"/>
  <c r="F33" i="36"/>
  <c r="J60" i="36" l="1"/>
  <c r="J26" i="33"/>
  <c r="H9" i="27"/>
  <c r="D33" i="27"/>
  <c r="J57" i="36"/>
  <c r="J65" i="36"/>
  <c r="J18" i="33"/>
  <c r="H18" i="28"/>
  <c r="H27" i="33"/>
  <c r="F19" i="33"/>
  <c r="F21" i="33" s="1"/>
  <c r="D19" i="33"/>
  <c r="X22" i="32"/>
  <c r="AJ22" i="32" s="1"/>
  <c r="X15" i="32"/>
  <c r="A46" i="27"/>
  <c r="H29" i="28"/>
  <c r="D18" i="28"/>
  <c r="D29" i="28"/>
  <c r="P18" i="33" l="1"/>
  <c r="P19" i="33" s="1"/>
  <c r="P21" i="33" s="1"/>
  <c r="P27" i="33" s="1"/>
  <c r="Q27" i="33" s="1"/>
  <c r="D38" i="27"/>
  <c r="H22" i="27"/>
  <c r="D21" i="33"/>
  <c r="D27" i="33" s="1"/>
  <c r="X23" i="32"/>
  <c r="X25" i="32" s="1"/>
  <c r="X34" i="32" s="1"/>
  <c r="F27" i="33"/>
  <c r="J19" i="33"/>
  <c r="J21" i="33" s="1"/>
  <c r="J27" i="33" s="1"/>
  <c r="J63" i="36"/>
  <c r="H30" i="28"/>
  <c r="D34" i="32"/>
  <c r="G34" i="32"/>
  <c r="M34" i="32"/>
  <c r="AG34" i="32"/>
  <c r="AJ15" i="32"/>
  <c r="AJ23" i="32" s="1"/>
  <c r="AL23" i="32" s="1"/>
  <c r="T34" i="32"/>
  <c r="D74" i="29"/>
  <c r="I30" i="29"/>
  <c r="D30" i="29"/>
  <c r="D30" i="28"/>
  <c r="Q19" i="33" l="1"/>
  <c r="H33" i="27"/>
  <c r="AA34" i="32"/>
  <c r="H38" i="27" l="1"/>
  <c r="H81" i="27"/>
  <c r="D81" i="27"/>
  <c r="AJ34" i="32"/>
  <c r="AL34" i="32" s="1"/>
  <c r="D75" i="29"/>
  <c r="D83" i="27" l="1"/>
  <c r="H83" i="27"/>
  <c r="D90" i="29"/>
  <c r="D89" i="27"/>
  <c r="I74" i="29"/>
  <c r="I75" i="29"/>
  <c r="H89" i="27" l="1"/>
  <c r="I90" i="29"/>
</calcChain>
</file>

<file path=xl/sharedStrings.xml><?xml version="1.0" encoding="utf-8"?>
<sst xmlns="http://schemas.openxmlformats.org/spreadsheetml/2006/main" count="400" uniqueCount="213">
  <si>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</si>
  <si>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</si>
  <si>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</si>
  <si>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</si>
  <si>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</si>
  <si>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</si>
  <si>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</si>
  <si>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</si>
  <si>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</si>
  <si>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</si>
  <si>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</si>
  <si>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</si>
  <si>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</si>
  <si>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</si>
  <si>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ดอกเบี้ยจ่าย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</si>
  <si>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</si>
  <si>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</si>
  <si>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</si>
  <si>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</si>
  <si>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</si>
  <si>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</si>
  <si>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</si>
  <si>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</si>
  <si>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</si>
  <si>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</si>
  <si>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</si>
  <si>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</si>
  <si>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 xml:space="preserve">ยังไม่ได้จัดสรร </t>
  </si>
  <si>
    <t xml:space="preserve">ทุนเรือนหุ้น </t>
  </si>
  <si>
    <t>เงินสดและรายการเทียบเท่าเงินสด ณ วันที่ 1 มกราคม</t>
  </si>
  <si>
    <t>งบการเงินเฉพาะกิจการ</t>
  </si>
  <si>
    <t>ยังไม่ได้จัดสรร</t>
  </si>
  <si>
    <t>หมายเหตุ</t>
  </si>
  <si>
    <t xml:space="preserve">เงินลงทุนในบริษัทย่อย </t>
  </si>
  <si>
    <t>ค่าใช้จ่ายในการบริหาร</t>
  </si>
  <si>
    <t>ทุนที่ออกและชำระแล้ว</t>
  </si>
  <si>
    <t>ณ วันที่</t>
  </si>
  <si>
    <t>31 ธันวาคม</t>
  </si>
  <si>
    <t>ทุนสำรองตามกฎหมาย</t>
  </si>
  <si>
    <t>ต้นทุนขาย</t>
  </si>
  <si>
    <t>ต้นทุนทางการเงิน</t>
  </si>
  <si>
    <t>และชำระแล้ว</t>
  </si>
  <si>
    <t>ทุนที่ออก</t>
  </si>
  <si>
    <t>งบแสดงฐานะการเงิน</t>
  </si>
  <si>
    <t>ส่วนที่เป็นของส่วนได้เสียที่ไม่มีอำนาจควบคุม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</si>
  <si>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</si>
  <si>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</si>
  <si>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</si>
  <si>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</si>
  <si>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</si>
  <si>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สินทรัพย์ภาษีเงินได้รอการตัดบัญชี</t>
  </si>
  <si>
    <t xml:space="preserve">สินค้าคงเหลือ </t>
  </si>
  <si>
    <t>ที่ถึงกำหนดชำระภายในหนึ่งปี</t>
  </si>
  <si>
    <t>องค์ประกอบอื่นของส่วนของผู้ถือหุ้น</t>
  </si>
  <si>
    <t/>
  </si>
  <si>
    <t>รวมค่าใช้จ่าย</t>
  </si>
  <si>
    <t>ประมาณการหนี้สินไม่หมุนเวียน</t>
  </si>
  <si>
    <t>เจ้าหนี้การค้าและเจ้าหนี้หมุนเวียนอื่น</t>
  </si>
  <si>
    <t>Reference</t>
  </si>
  <si>
    <t>TAS 1.82.1</t>
  </si>
  <si>
    <t>รวมรายได้</t>
  </si>
  <si>
    <t>ค่าใช้จ่าย</t>
  </si>
  <si>
    <t>TAS 1.82.2</t>
  </si>
  <si>
    <t>TAS 1.85</t>
  </si>
  <si>
    <t>TAS 1.82.4, 12.77</t>
  </si>
  <si>
    <t>ค่าใช้จ่ายภาษีเงินได้</t>
  </si>
  <si>
    <t>หน่วย : บาท</t>
  </si>
  <si>
    <t>หน่วย: บาท</t>
  </si>
  <si>
    <t>ต้นทุนการให้บริการ</t>
  </si>
  <si>
    <t>เงินสดจ่ายเพื่อซื้อสินทรัพย์ไม่มีตัวตน</t>
  </si>
  <si>
    <r>
      <t xml:space="preserve">งบแสดงฐานะการเงิน </t>
    </r>
    <r>
      <rPr>
        <sz val="18"/>
        <rFont val="Angsana New"/>
        <family val="1"/>
      </rPr>
      <t>(ต่อ)</t>
    </r>
  </si>
  <si>
    <t>รายได้จากการให้บริการ</t>
  </si>
  <si>
    <t>ลูกหนี้การค้าและลูกหนี้หมุนเวียนอื่น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</si>
  <si>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</si>
  <si>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สินทรัพย์ดำเนินงาน (เพิ่มขึ้น) ลดลง</t>
  </si>
  <si>
    <t>หนี้สินดำเนินงานเพิ่มขึ้น (ลดลง)</t>
  </si>
  <si>
    <t>สินค้าคงเหลือ</t>
  </si>
  <si>
    <t>กำไรต่อหุ้นขั้นพื้นฐาน  (บาท)</t>
  </si>
  <si>
    <t>หมายเหตุประกอบงบการเงินเป็นส่วนหนึ่งของงบการเงินนี้</t>
  </si>
  <si>
    <t>รวมองค์</t>
  </si>
  <si>
    <t>ประกอบอื่น</t>
  </si>
  <si>
    <t xml:space="preserve">เงินปันผลรับ </t>
  </si>
  <si>
    <t>ที่ดิน อาคาร และอุปกรณ์</t>
  </si>
  <si>
    <t>รายได้จากการขาย</t>
  </si>
  <si>
    <t>รายการปรับปรุง</t>
  </si>
  <si>
    <t>ส่วนได้เสียที่ไม่มีอำนาจควบคุม</t>
  </si>
  <si>
    <t>มูลค่าหุ้นสามัญ</t>
  </si>
  <si>
    <t>ของส่วนของ</t>
  </si>
  <si>
    <t>ผู้ถือหุ้น</t>
  </si>
  <si>
    <t>รวมส่วนของ</t>
  </si>
  <si>
    <t>ส่วนได้เสีย</t>
  </si>
  <si>
    <t>ที่ไม่มีอำนาจ</t>
  </si>
  <si>
    <t>ควบคุม</t>
  </si>
  <si>
    <t xml:space="preserve">เงินปันผลจ่าย </t>
  </si>
  <si>
    <t>เงินปันผลรับ</t>
  </si>
  <si>
    <t>ภาษีเงินได้นิติบุคคลค้างจ่าย</t>
  </si>
  <si>
    <t>ต้นทุนในการจัดจำหน่าย</t>
  </si>
  <si>
    <t>การเปลี่ยนแปลงในส่วนของผู้ถือหุ้น</t>
  </si>
  <si>
    <t>ทุนสำรอง</t>
  </si>
  <si>
    <t>ตามกฎหมาย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</si>
  <si>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</si>
  <si>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</si>
  <si>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</si>
  <si>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</si>
  <si>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>ส่วนเกิน</t>
  </si>
  <si>
    <t>ส่วนเกินมูลค่าหุ้นสามัญ</t>
  </si>
  <si>
    <t>กำไรจากกิจกรรมดำเนินงาน</t>
  </si>
  <si>
    <t>กำไรก่อนภาษีเงินได้</t>
  </si>
  <si>
    <t>กำไรเบ็ดเสร็จอื่น</t>
  </si>
  <si>
    <t>ผลกำไร</t>
  </si>
  <si>
    <t>สำหรับผลประโยชน์พนักงาน</t>
  </si>
  <si>
    <t>เงินสดจ่ายเพื่อชำระหนี้สินตามสัญญาเช่า</t>
  </si>
  <si>
    <t>การแบ่งปันกำไร</t>
  </si>
  <si>
    <t>ส่วนของหนี้สินตามสัญญาเช่า</t>
  </si>
  <si>
    <t>หนี้สินตามสัญญาเช่า</t>
  </si>
  <si>
    <t>ค่าใช้จ่ายผลประโยชน์พนักงาน</t>
  </si>
  <si>
    <t>สินทรัพย์สิทธิการใช้</t>
  </si>
  <si>
    <t>ส่วนที่เป็นของผู้ถือหุ้นของบริษัท</t>
  </si>
  <si>
    <t>(กำไร) ขาดทุนจากอัตราแลกเปลี่ยนที่ยังไม่เกิดขึ้นจริง</t>
  </si>
  <si>
    <t>ส่วนของผู้ถือหุ้นบริษัทใหญ่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</si>
  <si>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</si>
  <si>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</si>
  <si>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t>2565</t>
  </si>
  <si>
    <t>รายการที่จะไม่ถูกจัดประเภทใหม่ไว้ในกำไรหรือขาดทุนในภายหลัง</t>
  </si>
  <si>
    <t>จำนวนหุ้นสามัญถัวเฉลี่ยถ่วงน้ำหนัก (หุ้น)</t>
  </si>
  <si>
    <t xml:space="preserve">จ่ายเงินปันผลให้ผู้ถือหุ้นของบริษัท </t>
  </si>
  <si>
    <t>เงินสดจ่ายชำระเงินกู้ยืมระยะยาวจากสถาบันการเงิน</t>
  </si>
  <si>
    <t>เงินลงทุนในบริษัทร่วม</t>
  </si>
  <si>
    <t>องค์ประกอบอื่น</t>
  </si>
  <si>
    <t>ผลกำไรจากการวัดมูลค่าใหม่ของผลประโยชน์พนักงานที่กำหนดไว้</t>
  </si>
  <si>
    <t>ทุนหุ้นสามัญเพิ่มขึ้น</t>
  </si>
  <si>
    <t>ส่วนของผู้ถือหุ้นเดิมก่อนการรวมธุรกิจภายใต้การควบคุมเดียวกัน</t>
  </si>
  <si>
    <t>ส่วนของผู้ถือหุ้นเดิม</t>
  </si>
  <si>
    <t>ก่อนการรวมธุรกิจ</t>
  </si>
  <si>
    <t>ภายใต้การควบคุม</t>
  </si>
  <si>
    <t>เดียวกัน</t>
  </si>
  <si>
    <t>ส่วนแบ่งกำไรของบริษัทร่วมที่ใช้วิธีส่วนได้เสีย</t>
  </si>
  <si>
    <t>ผลกระทบจากการรวมธุรกิจภายใต้การควบคุมเดียวกัน</t>
  </si>
  <si>
    <t>การรวมธุรกิจ</t>
  </si>
  <si>
    <t>ค่าตัดจำหน่าย</t>
  </si>
  <si>
    <t>ค่าเสื่อมราคา</t>
  </si>
  <si>
    <t>เงินสดรับจากเงินกู้ยืมระยะยาวจากสถาบันการเงิน</t>
  </si>
  <si>
    <t>เงินสดรับจากการออกหุ้นสามัญ</t>
  </si>
  <si>
    <t>กระแสเงินสดสุทธิได้มาจาก (ใช้ไปใน) กิจกรรมลงทุน</t>
  </si>
  <si>
    <t>เงินสดและรายการเทียบเท่าเงินสดเพิ่มขึ้น (ลดลง) สุทธิ</t>
  </si>
  <si>
    <t>เงินสดจ่ายค่าใช้จ่ายผลประโยชน์พนักงาน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</si>
  <si>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</si>
  <si>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รายได้เงินปันผล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</si>
  <si>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</si>
  <si>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</si>
  <si>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เงินสดจ่ายเพื่อซื้ออุปกรณ์</t>
  </si>
  <si>
    <t>รวมส่วนของผู้ถือหุ้นบริษัทใหญ่</t>
  </si>
  <si>
    <t>เงินสดจ่ายเพื่อซื้อสินทรัพย์สิทธิการใช้</t>
  </si>
  <si>
    <t>กำไรเบ็ดเสร็จรวมสำหรับปี</t>
  </si>
  <si>
    <t>ยอดคงเหลือปลายปี ณ วันที่ 31 ธันวาคม 2565</t>
  </si>
  <si>
    <t>กำไรสำหรับปี</t>
  </si>
  <si>
    <t>เงินสดและรายการเทียบเท่าเงินสด ณ วันที่ 31 ธันวาคม</t>
  </si>
  <si>
    <t>กระแสเงินสดสุทธิได้มาจากกิจกรรมดำเนินงาน</t>
  </si>
  <si>
    <t>เงินสดจ่ายค่าใช้จ่ายภาษีเงินได้</t>
  </si>
  <si>
    <t>ภาษีเงินได้ของรายการที่จะไม่ถูกจัดประเภทใหม่ไว้ในกำไรหรือ</t>
  </si>
  <si>
    <t>ขาดทุนในภายหลัง</t>
  </si>
  <si>
    <t>สินทรัพย์ทางการเงินหมุนเวียนอื่น</t>
  </si>
  <si>
    <t>เงินฝากประจำที่ใช้เป็นหลักประกัน</t>
  </si>
  <si>
    <t>การแบ่งปันกำไรเบ็ดเสร็จรวม</t>
  </si>
  <si>
    <t>เงินสดจ่ายเพื่อเพิ่มทุนในบริษัทย่อย</t>
  </si>
  <si>
    <t>6.2</t>
  </si>
  <si>
    <t>เงินกู้ยืมระยะสั้นจากบุคคลที่เกี่ยวข้องกัน</t>
  </si>
  <si>
    <t>เงินสดรับจากการขายอุปกรณ์</t>
  </si>
  <si>
    <t>สินทรัพย์ไม่มีตัวตน</t>
  </si>
  <si>
    <t>เงินสดรับจากเงินกู้ยืมระยะสั้นจากบุคคลที่เกี่ยวข้องกัน</t>
  </si>
  <si>
    <t>เงินสดจ่ายชำระเงินกู้ยืมระยะสั้นจากบุคคลที่เกี่ยวข้องกัน</t>
  </si>
  <si>
    <t>จ่ายเงินปันผลแก่ส่วนได้เสียที่ไม่มีอำนาจควบคุมของบริษัทย่อย</t>
  </si>
  <si>
    <t>ณ วันที่ 31 ธันวาคม 2566</t>
  </si>
  <si>
    <t>สำหรับปีสิ้นสุดวันที่ 31 ธันวาคม 2566</t>
  </si>
  <si>
    <t>2566</t>
  </si>
  <si>
    <t>ยอดคงเหลือปลายปี ณ วันที่ 31 ธันวาคม 2566</t>
  </si>
  <si>
    <t>-</t>
  </si>
  <si>
    <t>ยอดคงเหลือต้นปี ณ วันที่ 1 มกราคม 2566</t>
  </si>
  <si>
    <t>ยอดคงเหลือต้นปี ณ วันที่ 1 มกราคม 2565</t>
  </si>
  <si>
    <t>5.2</t>
  </si>
  <si>
    <t>เงินกู้ยืมระยะสั้นจากสถาบันการเงิน</t>
  </si>
  <si>
    <t>11 และ 12</t>
  </si>
  <si>
    <t xml:space="preserve">หุ้นสามัญ 300,000,000 หุ้น มูลค่าหุ้นละ 1 บาท  </t>
  </si>
  <si>
    <t>ส่วนเกินทุนจาก</t>
  </si>
  <si>
    <t xml:space="preserve">หุ้นสามัญ 405,000,000 หุ้น มูลค่าหุ้นละ 1 บาท  </t>
  </si>
  <si>
    <t>ส่วนเกินทุนจากการรวมธุรกิจภายใต้การควบคุมเดียวกัน</t>
  </si>
  <si>
    <t>บริษัทย่อยเพิ่มทุนหุ้นสามัญโดยส่วนได้เสียที่ไม่มีอำนาจควบคุม</t>
  </si>
  <si>
    <t>กำไรจากการขายเงินลงทุนในบริษัทย่อย</t>
  </si>
  <si>
    <t>เงินสดรับจากเงินกู้ยืมระยะสั้นจากสถาบันการเงิน</t>
  </si>
  <si>
    <t>เงินสดรับจากส่วนได้เสียที่ไม่มีอำนาจควบคุมจากการลงทุนเพิ่ม</t>
  </si>
  <si>
    <t>ในบริษัทย่อย</t>
  </si>
  <si>
    <t xml:space="preserve">หุ้นสามัญ 30,000,000 หุ้น มูลค่าหุ้นละ 10 บาท  </t>
  </si>
  <si>
    <t>5.4 และ 27</t>
  </si>
  <si>
    <t>กลับรายการผลขาดทุนด้านเครดิต</t>
  </si>
  <si>
    <t>กลับรายการจากการลดมูลค่าของสินค้าคงเหลือ</t>
  </si>
  <si>
    <t>(กำไร) ขาดทุนจากการจำหน่ายสินทรัพย์</t>
  </si>
  <si>
    <t>เงินสดรับ (จ่าย) จากเงินลงทุนชั่วคราว</t>
  </si>
  <si>
    <t>เงินสดรับจากการขายเงินลงทุนในบริษัทย่อย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</si>
  <si>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</si>
  <si>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</si>
  <si>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เงินกู้ยืมระยะยาวจากกิจการที่เกี่ยวข้องกัน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</si>
  <si>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</si>
  <si>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เงินสดรับจากเงินให้กู้ยืมระยะยาวแก่กิจการที่เกี่ยวข้องกัน</t>
  </si>
  <si>
    <t>เงินสดรับจากเงินกู้ยืมระยะยาวจากกิจการที่เกี่ยวข้องกัน</t>
  </si>
  <si>
    <t>เงินสดจ่ายชำระเงินกู้ยืมระยะยาวจากกิจการที่เกี่ยวข้องกัน</t>
  </si>
  <si>
    <t>กระแสเงินสดสุทธิใช้ไปในกิจกรรมจัดหาเงิน</t>
  </si>
  <si>
    <t>ส่วนแบ่งกำไรของบริษัทร่วม</t>
  </si>
  <si>
    <t>บริษัท สเปเชี่ยลตี้ เนเชอรัล โปรดักส์ จำกัด (มหาชน) และบริษัทย่อย</t>
  </si>
  <si>
    <t xml:space="preserve">รายได้ </t>
  </si>
  <si>
    <t>งบกำไรขาดทุนเบ็ดเสร็จ</t>
  </si>
  <si>
    <r>
      <t xml:space="preserve">งบกำไรขาดทุนเบ็ดเสร็จ </t>
    </r>
    <r>
      <rPr>
        <sz val="18"/>
        <rFont val="Angsana New"/>
        <family val="1"/>
      </rPr>
      <t>(ต่อ)</t>
    </r>
  </si>
  <si>
    <r>
      <t xml:space="preserve">งบแสดงการเปลี่ยนแปลงส่วนของผู้ถือหุ้น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</si>
  <si>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กำไรเบ็ดเสร็จอื่นสำหรับปี - สุทธิจากภาษีเงินได้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</si>
</sst>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\-"/>
    <numFmt numFmtId="169" formatCode="_(* #,##0.0000_);_(* \(#,##0.0000\);_(* &quot;-&quot;????_);_(@_)"/>
    <numFmt numFmtId="170" formatCode="_(* #,##0.00000_);_(* \(#,##0.00000\);_(* &quot;-&quot;?????_);_(@_)"/>
    <numFmt numFmtId="171" formatCode="_(* #,##0_);_(* \(#,##0\);_(* &quot;-&quot;????_);_(@_)"/>
    <numFmt numFmtId="172" formatCode="_(* #,##0_);_(* \(#,##0\);_(* &quot;-&quot;??_);_(@_)"/>
    <numFmt numFmtId="173" formatCode="_(* #,##0_);_(* \(#,##0\);_(* &quot;-&quot;??????_);_(@_)"/>
    <numFmt numFmtId="174" formatCode="#,##0,_);_(* \(#,##0,\);_(* &quot;-&quot;??_);"/>
    <numFmt numFmtId="175" formatCode="#,##0;\(#,##0\)"/>
    <numFmt numFmtId="176" formatCode="0.0%"/>
    <numFmt numFmtId="177" formatCode="#,##0.0_);\(#,##0.0\)"/>
    <numFmt numFmtId="178" formatCode="* #,##0_);* \(#,##0\);&quot;-&quot;??_);@"/>
    <numFmt numFmtId="179" formatCode="[$-1010409]d\ mmmm\ yyyy;@"/>
    <numFmt numFmtId="180" formatCode="#,##0.00\ ;&quot; (&quot;#,##0.00\);&quot; -&quot;#\ ;@\ "/>
    <numFmt numFmtId="181" formatCode="General\ "/>
  </numFmts>
  <fonts count="4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4"/>
      <name val="Cordia New"/>
      <family val="2"/>
    </font>
    <font>
      <sz val="10"/>
      <name val="Arial"/>
      <family val="2"/>
    </font>
    <font>
      <sz val="12"/>
      <name val="Angsana New"/>
      <family val="1"/>
      <charset val="222"/>
    </font>
    <font>
      <i/>
      <sz val="14"/>
      <name val="Angsana New"/>
      <family val="1"/>
    </font>
    <font>
      <b/>
      <sz val="18"/>
      <name val="Angsana New"/>
      <family val="1"/>
    </font>
    <font>
      <sz val="14"/>
      <name val="Arial"/>
      <family val="2"/>
    </font>
    <font>
      <b/>
      <u/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2"/>
      <name val="Arial"/>
      <family val="2"/>
    </font>
    <font>
      <sz val="16"/>
      <name val="Angsana New"/>
      <family val="1"/>
    </font>
    <font>
      <sz val="10"/>
      <name val="Angsana New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  <charset val="222"/>
    </font>
    <font>
      <sz val="11"/>
      <name val="Times New Roman"/>
      <family val="1"/>
    </font>
    <font>
      <sz val="8.5"/>
      <color theme="1"/>
      <name val="Verdana"/>
      <family val="2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  <charset val="222"/>
    </font>
    <font>
      <sz val="14"/>
      <name val="AngsanaUPC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1"/>
      <name val="Angsana New"/>
      <family val="1"/>
    </font>
    <font>
      <sz val="11"/>
      <name val="Angsana New"/>
      <family val="1"/>
    </font>
    <font>
      <i/>
      <sz val="11"/>
      <name val="Angsana New"/>
      <family val="1"/>
    </font>
    <font>
      <sz val="11"/>
      <name val="Arial"/>
      <family val="2"/>
    </font>
    <font>
      <sz val="10"/>
      <name val="Arial"/>
      <family val="2"/>
      <charset val="222"/>
    </font>
    <font>
      <sz val="8"/>
      <color theme="1"/>
      <name val="Arial"/>
      <family val="2"/>
      <charset val="222"/>
    </font>
    <font>
      <sz val="11"/>
      <color theme="1"/>
      <name val="Tahoma"/>
      <family val="2"/>
    </font>
    <font>
      <sz val="14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67">
    <xf numFmtId="0" fontId="0" fillId="0" borderId="0"/>
    <xf numFmtId="166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9" fontId="12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178" fontId="25" fillId="0" borderId="0" applyFill="0" applyBorder="0" applyProtection="0"/>
    <xf numFmtId="0" fontId="13" fillId="0" borderId="0"/>
    <xf numFmtId="178" fontId="25" fillId="0" borderId="1" applyFill="0" applyProtection="0"/>
    <xf numFmtId="178" fontId="25" fillId="0" borderId="5" applyFill="0" applyProtection="0"/>
    <xf numFmtId="0" fontId="24" fillId="0" borderId="0"/>
    <xf numFmtId="0" fontId="26" fillId="0" borderId="0"/>
    <xf numFmtId="0" fontId="28" fillId="0" borderId="0"/>
    <xf numFmtId="0" fontId="24" fillId="0" borderId="0"/>
    <xf numFmtId="0" fontId="27" fillId="0" borderId="0"/>
    <xf numFmtId="0" fontId="28" fillId="0" borderId="0"/>
    <xf numFmtId="166" fontId="4" fillId="0" borderId="0" applyFont="0" applyFill="0" applyBorder="0" applyAlignment="0" applyProtection="0"/>
    <xf numFmtId="0" fontId="13" fillId="0" borderId="0"/>
    <xf numFmtId="43" fontId="24" fillId="0" borderId="0" applyFont="0" applyFill="0" applyBorder="0" applyAlignment="0" applyProtection="0"/>
    <xf numFmtId="0" fontId="3" fillId="0" borderId="0"/>
    <xf numFmtId="0" fontId="28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43" fontId="3" fillId="0" borderId="0" applyFont="0" applyFill="0" applyBorder="0" applyAlignment="0" applyProtection="0"/>
    <xf numFmtId="0" fontId="29" fillId="0" borderId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13" fillId="0" borderId="0"/>
    <xf numFmtId="0" fontId="4" fillId="0" borderId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4" fillId="0" borderId="0"/>
    <xf numFmtId="166" fontId="29" fillId="0" borderId="0" applyFont="0" applyFill="0" applyBorder="0" applyAlignment="0" applyProtection="0"/>
    <xf numFmtId="166" fontId="30" fillId="0" borderId="0" applyFont="0" applyFill="0" applyBorder="0" applyAlignment="0" applyProtection="0"/>
    <xf numFmtId="179" fontId="31" fillId="0" borderId="0"/>
    <xf numFmtId="0" fontId="28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181" fontId="38" fillId="0" borderId="0"/>
    <xf numFmtId="180" fontId="38" fillId="0" borderId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38" fillId="0" borderId="0" applyFill="0" applyBorder="0" applyAlignment="0" applyProtection="0"/>
    <xf numFmtId="180" fontId="38" fillId="0" borderId="0" applyFill="0" applyBorder="0" applyAlignment="0" applyProtection="0"/>
    <xf numFmtId="166" fontId="24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0" fontId="2" fillId="0" borderId="0"/>
    <xf numFmtId="181" fontId="38" fillId="0" borderId="0"/>
    <xf numFmtId="0" fontId="39" fillId="0" borderId="0"/>
    <xf numFmtId="0" fontId="13" fillId="0" borderId="0"/>
    <xf numFmtId="0" fontId="24" fillId="0" borderId="0"/>
    <xf numFmtId="0" fontId="2" fillId="0" borderId="0"/>
    <xf numFmtId="0" fontId="2" fillId="0" borderId="0"/>
    <xf numFmtId="0" fontId="13" fillId="0" borderId="0"/>
    <xf numFmtId="9" fontId="38" fillId="0" borderId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181" fontId="38" fillId="0" borderId="0"/>
    <xf numFmtId="166" fontId="4" fillId="0" borderId="0" applyFont="0" applyFill="0" applyBorder="0" applyAlignment="0" applyProtection="0"/>
    <xf numFmtId="181" fontId="38" fillId="0" borderId="0"/>
    <xf numFmtId="180" fontId="38" fillId="0" borderId="0" applyFill="0" applyBorder="0" applyAlignment="0" applyProtection="0"/>
    <xf numFmtId="166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181" fontId="38" fillId="0" borderId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178" fontId="25" fillId="0" borderId="1" applyFill="0" applyProtection="0"/>
    <xf numFmtId="178" fontId="25" fillId="0" borderId="5" applyFill="0" applyProtection="0"/>
    <xf numFmtId="0" fontId="24" fillId="0" borderId="0"/>
    <xf numFmtId="166" fontId="13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24" fillId="0" borderId="0"/>
    <xf numFmtId="9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66" fontId="24" fillId="0" borderId="0" applyFont="0" applyFill="0" applyBorder="0" applyAlignment="0" applyProtection="0"/>
    <xf numFmtId="0" fontId="24" fillId="0" borderId="0"/>
    <xf numFmtId="0" fontId="24" fillId="0" borderId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" fillId="0" borderId="0"/>
    <xf numFmtId="166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166" fontId="13" fillId="0" borderId="0" applyNumberFormat="0" applyFill="0" applyBorder="0" applyAlignment="0" applyProtection="0"/>
    <xf numFmtId="0" fontId="24" fillId="0" borderId="0"/>
    <xf numFmtId="166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4" fillId="0" borderId="0"/>
    <xf numFmtId="0" fontId="3" fillId="0" borderId="0"/>
    <xf numFmtId="0" fontId="13" fillId="0" borderId="0"/>
    <xf numFmtId="166" fontId="3" fillId="0" borderId="0" applyFont="0" applyFill="0" applyBorder="0" applyAlignment="0" applyProtection="0"/>
    <xf numFmtId="0" fontId="40" fillId="0" borderId="0"/>
    <xf numFmtId="9" fontId="4" fillId="0" borderId="0" applyFont="0" applyFill="0" applyBorder="0" applyAlignment="0" applyProtection="0"/>
    <xf numFmtId="178" fontId="25" fillId="0" borderId="6" applyFill="0" applyProtection="0"/>
    <xf numFmtId="181" fontId="38" fillId="0" borderId="0"/>
    <xf numFmtId="181" fontId="38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78" fontId="25" fillId="0" borderId="11" applyFill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8" fontId="25" fillId="0" borderId="7" applyFill="0" applyProtection="0"/>
    <xf numFmtId="166" fontId="4" fillId="0" borderId="0" applyFont="0" applyFill="0" applyBorder="0" applyAlignment="0" applyProtection="0"/>
    <xf numFmtId="178" fontId="25" fillId="0" borderId="10" applyFill="0" applyProtection="0"/>
    <xf numFmtId="166" fontId="24" fillId="0" borderId="0" applyFont="0" applyFill="0" applyBorder="0" applyAlignment="0" applyProtection="0"/>
    <xf numFmtId="178" fontId="25" fillId="0" borderId="8" applyFill="0" applyProtection="0"/>
    <xf numFmtId="178" fontId="25" fillId="0" borderId="7" applyFill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24" fillId="0" borderId="0" applyFont="0" applyFill="0" applyBorder="0" applyAlignment="0" applyProtection="0"/>
    <xf numFmtId="181" fontId="38" fillId="0" borderId="0"/>
    <xf numFmtId="166" fontId="4" fillId="0" borderId="0" applyFont="0" applyFill="0" applyBorder="0" applyAlignment="0" applyProtection="0"/>
    <xf numFmtId="166" fontId="13" fillId="0" borderId="0" applyNumberFormat="0" applyFill="0" applyBorder="0" applyAlignment="0" applyProtection="0"/>
    <xf numFmtId="178" fontId="25" fillId="0" borderId="11" applyFill="0" applyProtection="0"/>
    <xf numFmtId="178" fontId="25" fillId="0" borderId="9" applyFill="0" applyProtection="0"/>
    <xf numFmtId="178" fontId="25" fillId="0" borderId="12" applyFill="0" applyProtection="0"/>
    <xf numFmtId="178" fontId="25" fillId="0" borderId="9" applyFill="0" applyProtection="0"/>
    <xf numFmtId="181" fontId="38" fillId="0" borderId="0"/>
  </cellStyleXfs>
  <cellXfs count="232">
    <xf numFmtId="0" fontId="0" fillId="0" borderId="0" xfId="0"/>
    <xf numFmtId="166" fontId="8" fillId="0" borderId="0" xfId="1" applyFont="1" applyFill="1" applyAlignment="1">
      <alignment vertical="center"/>
    </xf>
    <xf numFmtId="167" fontId="8" fillId="0" borderId="0" xfId="1" applyNumberFormat="1" applyFont="1" applyFill="1" applyBorder="1" applyAlignment="1">
      <alignment vertical="center"/>
    </xf>
    <xf numFmtId="166" fontId="8" fillId="0" borderId="0" xfId="1" applyFont="1" applyFill="1" applyAlignment="1">
      <alignment horizontal="right" vertical="center"/>
    </xf>
    <xf numFmtId="3" fontId="10" fillId="0" borderId="0" xfId="4" applyNumberFormat="1" applyFont="1" applyFill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166" fontId="8" fillId="0" borderId="0" xfId="1" applyFont="1" applyFill="1" applyBorder="1" applyAlignment="1">
      <alignment horizontal="right" vertical="center"/>
    </xf>
    <xf numFmtId="166" fontId="8" fillId="0" borderId="0" xfId="1" applyFont="1" applyFill="1" applyBorder="1" applyAlignment="1">
      <alignment vertical="center"/>
    </xf>
    <xf numFmtId="171" fontId="8" fillId="0" borderId="0" xfId="1" applyNumberFormat="1" applyFont="1" applyFill="1" applyAlignment="1">
      <alignment vertical="center"/>
    </xf>
    <xf numFmtId="37" fontId="14" fillId="0" borderId="0" xfId="4" applyNumberFormat="1" applyFont="1" applyFill="1" applyBorder="1" applyAlignment="1">
      <alignment vertical="center"/>
    </xf>
    <xf numFmtId="37" fontId="14" fillId="0" borderId="0" xfId="4" applyNumberFormat="1" applyFont="1" applyFill="1" applyBorder="1" applyAlignment="1">
      <alignment horizontal="right" vertical="center"/>
    </xf>
    <xf numFmtId="172" fontId="8" fillId="0" borderId="2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center" vertical="center"/>
    </xf>
    <xf numFmtId="172" fontId="8" fillId="0" borderId="0" xfId="1" applyNumberFormat="1" applyFont="1" applyFill="1" applyBorder="1" applyAlignment="1">
      <alignment vertical="center"/>
    </xf>
    <xf numFmtId="167" fontId="8" fillId="0" borderId="3" xfId="1" applyNumberFormat="1" applyFont="1" applyFill="1" applyBorder="1" applyAlignment="1">
      <alignment vertical="center"/>
    </xf>
    <xf numFmtId="174" fontId="8" fillId="0" borderId="0" xfId="1" applyNumberFormat="1" applyFont="1" applyFill="1" applyAlignment="1">
      <alignment vertical="center"/>
    </xf>
    <xf numFmtId="172" fontId="8" fillId="0" borderId="0" xfId="1" applyNumberFormat="1" applyFont="1" applyFill="1" applyAlignment="1">
      <alignment vertical="center"/>
    </xf>
    <xf numFmtId="172" fontId="15" fillId="0" borderId="0" xfId="1" applyNumberFormat="1" applyFont="1" applyFill="1" applyAlignment="1">
      <alignment horizontal="center" vertical="center"/>
    </xf>
    <xf numFmtId="172" fontId="8" fillId="0" borderId="3" xfId="1" applyNumberFormat="1" applyFont="1" applyFill="1" applyBorder="1" applyAlignment="1">
      <alignment vertical="center"/>
    </xf>
    <xf numFmtId="172" fontId="7" fillId="0" borderId="0" xfId="1" applyNumberFormat="1" applyFont="1" applyFill="1" applyAlignment="1">
      <alignment vertical="center"/>
    </xf>
    <xf numFmtId="172" fontId="8" fillId="0" borderId="0" xfId="1" applyNumberFormat="1" applyFont="1" applyFill="1" applyBorder="1" applyAlignment="1">
      <alignment horizontal="right" vertical="center"/>
    </xf>
    <xf numFmtId="176" fontId="8" fillId="0" borderId="0" xfId="19" applyNumberFormat="1" applyFont="1" applyFill="1" applyAlignment="1">
      <alignment vertical="center"/>
    </xf>
    <xf numFmtId="168" fontId="8" fillId="0" borderId="0" xfId="1" applyNumberFormat="1" applyFont="1" applyFill="1" applyBorder="1" applyAlignment="1">
      <alignment horizontal="center" vertical="center"/>
    </xf>
    <xf numFmtId="172" fontId="15" fillId="0" borderId="0" xfId="1" applyNumberFormat="1" applyFont="1" applyFill="1" applyBorder="1" applyAlignment="1">
      <alignment horizontal="center" vertical="center"/>
    </xf>
    <xf numFmtId="172" fontId="8" fillId="0" borderId="2" xfId="1" applyNumberFormat="1" applyFont="1" applyFill="1" applyBorder="1" applyAlignment="1">
      <alignment horizontal="center" vertical="center"/>
    </xf>
    <xf numFmtId="168" fontId="8" fillId="0" borderId="2" xfId="1" applyNumberFormat="1" applyFont="1" applyFill="1" applyBorder="1" applyAlignment="1">
      <alignment horizontal="center" vertical="center"/>
    </xf>
    <xf numFmtId="166" fontId="7" fillId="0" borderId="0" xfId="1" applyFont="1" applyFill="1" applyBorder="1" applyAlignment="1">
      <alignment horizontal="center" vertical="center"/>
    </xf>
    <xf numFmtId="172" fontId="8" fillId="0" borderId="0" xfId="1" applyNumberFormat="1" applyFont="1" applyFill="1" applyBorder="1" applyAlignment="1">
      <alignment horizontal="center" vertical="center"/>
    </xf>
    <xf numFmtId="37" fontId="8" fillId="0" borderId="0" xfId="1" applyNumberFormat="1" applyFont="1" applyFill="1" applyAlignment="1">
      <alignment vertical="center"/>
    </xf>
    <xf numFmtId="37" fontId="8" fillId="0" borderId="0" xfId="1" applyNumberFormat="1" applyFont="1" applyFill="1" applyBorder="1" applyAlignment="1">
      <alignment vertical="center"/>
    </xf>
    <xf numFmtId="37" fontId="8" fillId="0" borderId="0" xfId="1" applyNumberFormat="1" applyFont="1" applyFill="1" applyBorder="1" applyAlignment="1">
      <alignment horizontal="center" vertical="center"/>
    </xf>
    <xf numFmtId="167" fontId="8" fillId="0" borderId="0" xfId="1" applyNumberFormat="1" applyFont="1" applyFill="1" applyAlignment="1">
      <alignment horizontal="right" vertical="center"/>
    </xf>
    <xf numFmtId="173" fontId="5" fillId="0" borderId="0" xfId="1" applyNumberFormat="1" applyFont="1" applyFill="1" applyAlignment="1">
      <alignment horizontal="center" vertical="center"/>
    </xf>
    <xf numFmtId="169" fontId="5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Alignment="1">
      <alignment horizontal="center" vertical="center"/>
    </xf>
    <xf numFmtId="172" fontId="8" fillId="0" borderId="4" xfId="5" applyNumberFormat="1" applyFont="1" applyFill="1" applyBorder="1" applyAlignment="1">
      <alignment horizontal="right" vertical="center"/>
    </xf>
    <xf numFmtId="166" fontId="21" fillId="0" borderId="0" xfId="1" applyFont="1" applyFill="1"/>
    <xf numFmtId="37" fontId="8" fillId="0" borderId="0" xfId="1" applyNumberFormat="1" applyFont="1" applyFill="1" applyBorder="1" applyAlignment="1">
      <alignment horizontal="right" vertical="center"/>
    </xf>
    <xf numFmtId="3" fontId="5" fillId="0" borderId="0" xfId="4" applyNumberFormat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Alignment="1">
      <alignment vertical="center"/>
    </xf>
    <xf numFmtId="37" fontId="5" fillId="0" borderId="0" xfId="4" applyNumberFormat="1" applyFont="1" applyFill="1" applyAlignment="1">
      <alignment vertical="center"/>
    </xf>
    <xf numFmtId="167" fontId="5" fillId="0" borderId="0" xfId="1" applyNumberFormat="1" applyFont="1" applyFill="1" applyBorder="1" applyAlignment="1">
      <alignment horizontal="center" vertical="center"/>
    </xf>
    <xf numFmtId="37" fontId="5" fillId="0" borderId="0" xfId="4" applyNumberFormat="1" applyFont="1" applyFill="1" applyBorder="1" applyAlignment="1">
      <alignment vertical="center"/>
    </xf>
    <xf numFmtId="3" fontId="5" fillId="0" borderId="0" xfId="4" applyNumberFormat="1" applyFont="1" applyFill="1" applyAlignment="1">
      <alignment vertical="center"/>
    </xf>
    <xf numFmtId="37" fontId="5" fillId="0" borderId="0" xfId="4" applyNumberFormat="1" applyFont="1" applyFill="1" applyAlignment="1">
      <alignment horizontal="right" vertical="center"/>
    </xf>
    <xf numFmtId="37" fontId="5" fillId="0" borderId="0" xfId="4" applyNumberFormat="1" applyFont="1" applyFill="1" applyBorder="1" applyAlignment="1">
      <alignment horizontal="right" vertical="center"/>
    </xf>
    <xf numFmtId="172" fontId="5" fillId="0" borderId="0" xfId="1" applyNumberFormat="1" applyFont="1" applyFill="1" applyBorder="1" applyAlignment="1">
      <alignment vertical="center"/>
    </xf>
    <xf numFmtId="37" fontId="5" fillId="0" borderId="1" xfId="1" applyNumberFormat="1" applyFont="1" applyFill="1" applyBorder="1" applyAlignment="1">
      <alignment vertical="center"/>
    </xf>
    <xf numFmtId="173" fontId="5" fillId="0" borderId="1" xfId="1" applyNumberFormat="1" applyFont="1" applyFill="1" applyBorder="1" applyAlignment="1">
      <alignment horizontal="center" vertical="center"/>
    </xf>
    <xf numFmtId="173" fontId="5" fillId="0" borderId="0" xfId="1" applyNumberFormat="1" applyFont="1" applyFill="1" applyBorder="1" applyAlignment="1">
      <alignment vertical="center"/>
    </xf>
    <xf numFmtId="167" fontId="8" fillId="0" borderId="2" xfId="1" applyNumberFormat="1" applyFont="1" applyFill="1" applyBorder="1" applyAlignment="1">
      <alignment vertical="center"/>
    </xf>
    <xf numFmtId="172" fontId="5" fillId="0" borderId="0" xfId="1" applyNumberFormat="1" applyFont="1" applyFill="1" applyBorder="1" applyAlignment="1">
      <alignment horizontal="center" vertical="center"/>
    </xf>
    <xf numFmtId="172" fontId="8" fillId="0" borderId="0" xfId="1" applyNumberFormat="1" applyFont="1" applyFill="1" applyAlignment="1">
      <alignment horizontal="center" vertical="center"/>
    </xf>
    <xf numFmtId="172" fontId="8" fillId="0" borderId="4" xfId="1" applyNumberFormat="1" applyFont="1" applyFill="1" applyBorder="1" applyAlignment="1">
      <alignment horizontal="center" vertical="center"/>
    </xf>
    <xf numFmtId="166" fontId="23" fillId="0" borderId="0" xfId="1" applyFont="1" applyFill="1"/>
    <xf numFmtId="166" fontId="8" fillId="0" borderId="0" xfId="1" applyFont="1" applyFill="1"/>
    <xf numFmtId="166" fontId="14" fillId="0" borderId="0" xfId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horizontal="center" vertical="center"/>
    </xf>
    <xf numFmtId="37" fontId="8" fillId="0" borderId="0" xfId="1" applyNumberFormat="1" applyFont="1" applyFill="1" applyAlignment="1">
      <alignment horizontal="right" vertical="center"/>
    </xf>
    <xf numFmtId="171" fontId="8" fillId="0" borderId="2" xfId="1" applyNumberFormat="1" applyFont="1" applyFill="1" applyBorder="1" applyAlignment="1">
      <alignment vertical="center"/>
    </xf>
    <xf numFmtId="171" fontId="8" fillId="0" borderId="0" xfId="1" applyNumberFormat="1" applyFont="1" applyFill="1" applyAlignment="1">
      <alignment horizontal="center" vertical="center"/>
    </xf>
    <xf numFmtId="173" fontId="8" fillId="0" borderId="0" xfId="1" applyNumberFormat="1" applyFont="1" applyFill="1" applyBorder="1" applyAlignment="1">
      <alignment horizontal="center" vertical="center"/>
    </xf>
    <xf numFmtId="171" fontId="8" fillId="0" borderId="0" xfId="1" applyNumberFormat="1" applyFont="1" applyFill="1" applyBorder="1" applyAlignment="1">
      <alignment vertical="center"/>
    </xf>
    <xf numFmtId="171" fontId="8" fillId="0" borderId="3" xfId="1" applyNumberFormat="1" applyFont="1" applyFill="1" applyBorder="1" applyAlignment="1">
      <alignment vertical="center"/>
    </xf>
    <xf numFmtId="171" fontId="8" fillId="0" borderId="1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/>
    <xf numFmtId="168" fontId="8" fillId="0" borderId="1" xfId="1" applyNumberFormat="1" applyFont="1" applyFill="1" applyBorder="1" applyAlignment="1">
      <alignment horizontal="center" vertical="center"/>
    </xf>
    <xf numFmtId="167" fontId="23" fillId="0" borderId="0" xfId="1" applyNumberFormat="1" applyFont="1" applyFill="1"/>
    <xf numFmtId="166" fontId="8" fillId="0" borderId="0" xfId="1" applyFont="1" applyFill="1" applyBorder="1"/>
    <xf numFmtId="167" fontId="33" fillId="0" borderId="0" xfId="1" applyNumberFormat="1" applyFont="1" applyFill="1"/>
    <xf numFmtId="167" fontId="37" fillId="0" borderId="0" xfId="1" applyNumberFormat="1" applyFont="1" applyFill="1"/>
    <xf numFmtId="37" fontId="5" fillId="0" borderId="1" xfId="1" applyNumberFormat="1" applyFont="1" applyFill="1" applyBorder="1" applyAlignment="1">
      <alignment horizontal="center" vertical="center"/>
    </xf>
    <xf numFmtId="37" fontId="5" fillId="0" borderId="0" xfId="1" applyNumberFormat="1" applyFont="1" applyFill="1" applyBorder="1" applyAlignment="1">
      <alignment horizontal="center" vertical="center"/>
    </xf>
    <xf numFmtId="171" fontId="8" fillId="0" borderId="0" xfId="1" applyNumberFormat="1" applyFont="1" applyFill="1" applyBorder="1" applyAlignment="1">
      <alignment horizontal="center" vertical="center"/>
    </xf>
    <xf numFmtId="167" fontId="8" fillId="0" borderId="4" xfId="1" applyNumberFormat="1" applyFont="1" applyFill="1" applyBorder="1" applyAlignment="1">
      <alignment vertical="center"/>
    </xf>
    <xf numFmtId="166" fontId="8" fillId="0" borderId="0" xfId="1" applyFont="1" applyFill="1" applyBorder="1" applyAlignment="1">
      <alignment horizontal="center" vertical="center"/>
    </xf>
    <xf numFmtId="170" fontId="8" fillId="0" borderId="0" xfId="1" applyNumberFormat="1" applyFont="1" applyFill="1" applyBorder="1" applyAlignment="1">
      <alignment horizontal="center" vertical="center"/>
    </xf>
    <xf numFmtId="170" fontId="8" fillId="0" borderId="2" xfId="1" applyNumberFormat="1" applyFont="1" applyFill="1" applyBorder="1" applyAlignment="1">
      <alignment horizontal="center" vertical="center"/>
    </xf>
    <xf numFmtId="167" fontId="8" fillId="0" borderId="0" xfId="1" applyNumberFormat="1" applyFont="1" applyFill="1" applyAlignment="1">
      <alignment vertical="center"/>
    </xf>
    <xf numFmtId="37" fontId="8" fillId="0" borderId="0" xfId="0" applyNumberFormat="1" applyFont="1" applyFill="1" applyAlignment="1">
      <alignment vertical="center"/>
    </xf>
    <xf numFmtId="0" fontId="7" fillId="0" borderId="0" xfId="0" quotePrefix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vertical="center"/>
    </xf>
    <xf numFmtId="0" fontId="20" fillId="0" borderId="0" xfId="0" applyFont="1" applyFill="1"/>
    <xf numFmtId="166" fontId="20" fillId="0" borderId="0" xfId="1" applyFont="1" applyFill="1"/>
    <xf numFmtId="0" fontId="7" fillId="0" borderId="0" xfId="0" applyFont="1" applyFill="1" applyAlignment="1">
      <alignment vertical="center"/>
    </xf>
    <xf numFmtId="166" fontId="7" fillId="0" borderId="0" xfId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171" fontId="8" fillId="0" borderId="0" xfId="0" applyNumberFormat="1" applyFont="1" applyFill="1" applyAlignment="1">
      <alignment vertical="center"/>
    </xf>
    <xf numFmtId="0" fontId="7" fillId="0" borderId="0" xfId="14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6" fontId="7" fillId="0" borderId="0" xfId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43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Alignment="1">
      <alignment horizontal="left" vertical="center" indent="2"/>
    </xf>
    <xf numFmtId="0" fontId="8" fillId="0" borderId="0" xfId="16" applyFont="1" applyFill="1" applyAlignment="1">
      <alignment horizontal="left" vertical="center" indent="2"/>
    </xf>
    <xf numFmtId="0" fontId="8" fillId="0" borderId="0" xfId="16" applyFont="1" applyFill="1" applyAlignment="1">
      <alignment horizontal="center" vertical="center"/>
    </xf>
    <xf numFmtId="3" fontId="8" fillId="0" borderId="0" xfId="0" applyNumberFormat="1" applyFont="1" applyFill="1"/>
    <xf numFmtId="37" fontId="8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37" fontId="8" fillId="0" borderId="0" xfId="0" applyNumberFormat="1" applyFont="1" applyFill="1" applyAlignment="1">
      <alignment horizontal="left" vertical="center" indent="1"/>
    </xf>
    <xf numFmtId="166" fontId="41" fillId="0" borderId="0" xfId="1" applyFont="1" applyFill="1" applyAlignment="1">
      <alignment vertical="center"/>
    </xf>
    <xf numFmtId="0" fontId="4" fillId="0" borderId="0" xfId="0" applyFont="1" applyFill="1"/>
    <xf numFmtId="166" fontId="4" fillId="0" borderId="0" xfId="1" applyFont="1" applyFill="1"/>
    <xf numFmtId="37" fontId="8" fillId="0" borderId="0" xfId="0" applyNumberFormat="1" applyFont="1" applyFill="1" applyAlignment="1">
      <alignment horizontal="left" vertical="center" indent="4"/>
    </xf>
    <xf numFmtId="0" fontId="8" fillId="0" borderId="0" xfId="0" applyFont="1" applyFill="1" applyAlignment="1">
      <alignment horizontal="left" vertical="center" indent="2"/>
    </xf>
    <xf numFmtId="177" fontId="8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horizontal="left" vertical="center" indent="2"/>
    </xf>
    <xf numFmtId="37" fontId="7" fillId="0" borderId="0" xfId="0" applyNumberFormat="1" applyFont="1" applyFill="1" applyAlignment="1">
      <alignment horizontal="center" vertical="center"/>
    </xf>
    <xf numFmtId="37" fontId="7" fillId="0" borderId="0" xfId="0" applyNumberFormat="1" applyFont="1" applyFill="1" applyAlignment="1">
      <alignment vertical="center"/>
    </xf>
    <xf numFmtId="171" fontId="8" fillId="0" borderId="0" xfId="0" applyNumberFormat="1" applyFont="1" applyFill="1" applyAlignment="1">
      <alignment horizontal="right" vertical="center"/>
    </xf>
    <xf numFmtId="168" fontId="8" fillId="0" borderId="0" xfId="0" applyNumberFormat="1" applyFont="1" applyFill="1" applyAlignment="1">
      <alignment vertical="center"/>
    </xf>
    <xf numFmtId="177" fontId="8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left" vertical="center" indent="3"/>
    </xf>
    <xf numFmtId="9" fontId="8" fillId="0" borderId="0" xfId="0" applyNumberFormat="1" applyFont="1" applyFill="1" applyAlignment="1">
      <alignment horizontal="left" vertical="center" indent="4"/>
    </xf>
    <xf numFmtId="37" fontId="8" fillId="0" borderId="0" xfId="0" applyNumberFormat="1" applyFont="1" applyFill="1" applyAlignment="1">
      <alignment horizontal="left" vertical="center" indent="5"/>
    </xf>
    <xf numFmtId="37" fontId="7" fillId="0" borderId="0" xfId="0" applyNumberFormat="1" applyFont="1" applyFill="1" applyAlignment="1">
      <alignment horizontal="left" vertical="center"/>
    </xf>
    <xf numFmtId="0" fontId="8" fillId="0" borderId="0" xfId="14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165" fontId="22" fillId="0" borderId="0" xfId="0" applyNumberFormat="1" applyFont="1" applyFill="1" applyAlignment="1">
      <alignment vertical="center"/>
    </xf>
    <xf numFmtId="171" fontId="22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3" fillId="0" borderId="0" xfId="18" applyFill="1"/>
    <xf numFmtId="0" fontId="7" fillId="0" borderId="0" xfId="0" applyFont="1" applyFill="1" applyAlignment="1">
      <alignment horizontal="right" vertical="center"/>
    </xf>
    <xf numFmtId="0" fontId="11" fillId="0" borderId="0" xfId="14" applyFont="1" applyFill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21" fillId="0" borderId="0" xfId="18" applyFont="1" applyFill="1"/>
    <xf numFmtId="0" fontId="17" fillId="0" borderId="0" xfId="18" applyFont="1" applyFill="1"/>
    <xf numFmtId="0" fontId="6" fillId="0" borderId="0" xfId="14" applyFont="1" applyFill="1" applyAlignment="1">
      <alignment horizontal="center" vertical="center" wrapText="1"/>
    </xf>
    <xf numFmtId="0" fontId="6" fillId="0" borderId="0" xfId="14" applyFont="1" applyFill="1" applyAlignment="1">
      <alignment horizontal="center" vertical="center"/>
    </xf>
    <xf numFmtId="0" fontId="6" fillId="0" borderId="0" xfId="15" applyFont="1" applyFill="1" applyAlignment="1">
      <alignment horizontal="center" vertical="center" wrapText="1"/>
    </xf>
    <xf numFmtId="0" fontId="6" fillId="0" borderId="0" xfId="15" applyFont="1" applyFill="1" applyAlignment="1">
      <alignment vertical="center" wrapText="1"/>
    </xf>
    <xf numFmtId="0" fontId="7" fillId="0" borderId="0" xfId="14" applyFont="1" applyFill="1" applyAlignment="1">
      <alignment vertical="center"/>
    </xf>
    <xf numFmtId="43" fontId="21" fillId="0" borderId="0" xfId="18" applyNumberFormat="1" applyFont="1" applyFill="1"/>
    <xf numFmtId="0" fontId="5" fillId="0" borderId="0" xfId="14" applyFont="1" applyFill="1" applyAlignment="1">
      <alignment horizontal="center" vertical="center"/>
    </xf>
    <xf numFmtId="0" fontId="8" fillId="0" borderId="0" xfId="14" applyFont="1" applyFill="1" applyAlignment="1">
      <alignment horizontal="left" vertical="center" indent="1"/>
    </xf>
    <xf numFmtId="41" fontId="8" fillId="0" borderId="0" xfId="0" applyNumberFormat="1" applyFont="1" applyFill="1" applyAlignment="1">
      <alignment horizontal="right" vertical="center"/>
    </xf>
    <xf numFmtId="37" fontId="8" fillId="0" borderId="1" xfId="0" applyNumberFormat="1" applyFont="1" applyFill="1" applyBorder="1" applyAlignment="1">
      <alignment horizontal="right" vertical="center"/>
    </xf>
    <xf numFmtId="167" fontId="21" fillId="0" borderId="0" xfId="18" applyNumberFormat="1" applyFont="1" applyFill="1"/>
    <xf numFmtId="0" fontId="8" fillId="0" borderId="0" xfId="0" quotePrefix="1" applyFont="1" applyFill="1" applyAlignment="1">
      <alignment horizontal="left" vertical="center"/>
    </xf>
    <xf numFmtId="0" fontId="33" fillId="0" borderId="0" xfId="18" applyFont="1" applyFill="1"/>
    <xf numFmtId="0" fontId="32" fillId="0" borderId="0" xfId="18" applyFont="1" applyFill="1"/>
    <xf numFmtId="0" fontId="6" fillId="0" borderId="0" xfId="14" applyFont="1" applyFill="1" applyAlignment="1">
      <alignment horizontal="right" vertical="center"/>
    </xf>
    <xf numFmtId="0" fontId="6" fillId="0" borderId="0" xfId="15" applyFont="1" applyFill="1" applyAlignment="1">
      <alignment horizontal="center" vertical="center"/>
    </xf>
    <xf numFmtId="0" fontId="6" fillId="0" borderId="0" xfId="15" applyFont="1" applyFill="1" applyAlignment="1">
      <alignment horizontal="centerContinuous" vertical="center"/>
    </xf>
    <xf numFmtId="0" fontId="6" fillId="0" borderId="0" xfId="15" applyFont="1" applyFill="1" applyAlignment="1">
      <alignment vertical="center"/>
    </xf>
    <xf numFmtId="0" fontId="6" fillId="0" borderId="5" xfId="15" applyFont="1" applyFill="1" applyBorder="1" applyAlignment="1">
      <alignment vertical="center"/>
    </xf>
    <xf numFmtId="0" fontId="6" fillId="0" borderId="0" xfId="14" applyFont="1" applyFill="1" applyAlignment="1">
      <alignment vertical="center"/>
    </xf>
    <xf numFmtId="0" fontId="5" fillId="0" borderId="0" xfId="14" applyFont="1" applyFill="1" applyAlignment="1">
      <alignment horizontal="left" vertical="center" indent="1"/>
    </xf>
    <xf numFmtId="173" fontId="21" fillId="0" borderId="0" xfId="18" applyNumberFormat="1" applyFont="1" applyFill="1"/>
    <xf numFmtId="0" fontId="5" fillId="0" borderId="0" xfId="14" applyFont="1" applyFill="1" applyAlignment="1">
      <alignment vertical="center"/>
    </xf>
    <xf numFmtId="167" fontId="6" fillId="0" borderId="0" xfId="14" applyNumberFormat="1" applyFont="1" applyFill="1" applyAlignment="1">
      <alignment horizontal="center" vertical="center"/>
    </xf>
    <xf numFmtId="167" fontId="6" fillId="0" borderId="0" xfId="14" applyNumberFormat="1" applyFont="1" applyFill="1" applyAlignment="1">
      <alignment vertical="center"/>
    </xf>
    <xf numFmtId="0" fontId="8" fillId="0" borderId="0" xfId="18" quotePrefix="1" applyFont="1" applyFill="1" applyAlignment="1">
      <alignment horizontal="left"/>
    </xf>
    <xf numFmtId="172" fontId="13" fillId="0" borderId="0" xfId="18" applyNumberFormat="1" applyFill="1"/>
    <xf numFmtId="0" fontId="7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38" fontId="18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9" fontId="8" fillId="0" borderId="0" xfId="0" applyNumberFormat="1" applyFont="1" applyFill="1" applyAlignment="1">
      <alignment horizontal="left" vertical="center" indent="2"/>
    </xf>
    <xf numFmtId="172" fontId="8" fillId="0" borderId="0" xfId="0" applyNumberFormat="1" applyFont="1" applyFill="1" applyAlignment="1">
      <alignment vertical="center"/>
    </xf>
    <xf numFmtId="9" fontId="7" fillId="0" borderId="0" xfId="0" applyNumberFormat="1" applyFont="1" applyFill="1" applyAlignment="1">
      <alignment horizontal="left" vertical="center" indent="4"/>
    </xf>
    <xf numFmtId="175" fontId="7" fillId="0" borderId="0" xfId="0" applyNumberFormat="1" applyFont="1" applyFill="1" applyAlignment="1">
      <alignment horizontal="left" vertical="center"/>
    </xf>
    <xf numFmtId="9" fontId="8" fillId="0" borderId="0" xfId="0" applyNumberFormat="1" applyFont="1" applyFill="1" applyAlignment="1">
      <alignment vertical="center"/>
    </xf>
    <xf numFmtId="175" fontId="8" fillId="0" borderId="0" xfId="0" applyNumberFormat="1" applyFont="1" applyFill="1" applyAlignment="1">
      <alignment horizontal="left" vertical="center"/>
    </xf>
    <xf numFmtId="175" fontId="8" fillId="0" borderId="0" xfId="0" quotePrefix="1" applyNumberFormat="1" applyFont="1" applyFill="1" applyAlignment="1">
      <alignment horizontal="left" vertical="center"/>
    </xf>
    <xf numFmtId="0" fontId="8" fillId="0" borderId="0" xfId="17" quotePrefix="1" applyFont="1" applyFill="1" applyAlignment="1">
      <alignment horizontal="left" vertical="center" indent="1"/>
    </xf>
    <xf numFmtId="0" fontId="8" fillId="0" borderId="0" xfId="17" quotePrefix="1" applyFont="1" applyFill="1" applyAlignment="1">
      <alignment horizontal="left" vertical="center" indent="2"/>
    </xf>
    <xf numFmtId="175" fontId="8" fillId="0" borderId="0" xfId="0" applyNumberFormat="1" applyFont="1" applyFill="1" applyAlignment="1">
      <alignment horizontal="center" vertical="center"/>
    </xf>
    <xf numFmtId="0" fontId="8" fillId="0" borderId="0" xfId="17" applyFont="1" applyFill="1" applyAlignment="1">
      <alignment horizontal="left" vertical="center" indent="2"/>
    </xf>
    <xf numFmtId="166" fontId="15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horizontal="left" vertical="center" wrapText="1"/>
    </xf>
    <xf numFmtId="0" fontId="35" fillId="0" borderId="0" xfId="0" applyFont="1" applyFill="1" applyAlignment="1">
      <alignment vertical="center"/>
    </xf>
    <xf numFmtId="175" fontId="34" fillId="0" borderId="0" xfId="0" applyNumberFormat="1" applyFont="1" applyFill="1" applyAlignment="1">
      <alignment horizontal="left" vertical="center"/>
    </xf>
    <xf numFmtId="0" fontId="35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166" fontId="35" fillId="0" borderId="0" xfId="1" applyFont="1" applyFill="1" applyAlignment="1">
      <alignment vertical="center"/>
    </xf>
    <xf numFmtId="175" fontId="7" fillId="0" borderId="0" xfId="0" applyNumberFormat="1" applyFont="1" applyFill="1" applyAlignment="1">
      <alignment horizontal="right" vertical="center"/>
    </xf>
    <xf numFmtId="174" fontId="8" fillId="0" borderId="0" xfId="0" applyNumberFormat="1" applyFont="1" applyFill="1" applyAlignment="1">
      <alignment vertical="center"/>
    </xf>
    <xf numFmtId="0" fontId="8" fillId="0" borderId="0" xfId="14" applyFont="1" applyFill="1" applyAlignment="1">
      <alignment vertical="center"/>
    </xf>
    <xf numFmtId="0" fontId="7" fillId="0" borderId="0" xfId="14" quotePrefix="1" applyFont="1" applyFill="1" applyAlignment="1">
      <alignment horizontal="center" vertical="center"/>
    </xf>
    <xf numFmtId="165" fontId="8" fillId="0" borderId="0" xfId="14" applyNumberFormat="1" applyFont="1" applyFill="1" applyAlignment="1">
      <alignment vertical="center"/>
    </xf>
    <xf numFmtId="37" fontId="8" fillId="0" borderId="0" xfId="14" applyNumberFormat="1" applyFont="1" applyFill="1" applyAlignment="1">
      <alignment vertical="center"/>
    </xf>
    <xf numFmtId="37" fontId="8" fillId="0" borderId="0" xfId="14" applyNumberFormat="1" applyFont="1" applyFill="1" applyAlignment="1">
      <alignment horizontal="left" vertical="center" indent="2"/>
    </xf>
    <xf numFmtId="37" fontId="8" fillId="0" borderId="0" xfId="14" applyNumberFormat="1" applyFont="1" applyFill="1" applyAlignment="1">
      <alignment horizontal="right" vertical="center"/>
    </xf>
    <xf numFmtId="37" fontId="8" fillId="0" borderId="0" xfId="14" quotePrefix="1" applyNumberFormat="1" applyFont="1" applyFill="1" applyAlignment="1">
      <alignment horizontal="right" vertical="center"/>
    </xf>
    <xf numFmtId="167" fontId="8" fillId="0" borderId="0" xfId="14" applyNumberFormat="1" applyFont="1" applyFill="1" applyAlignment="1">
      <alignment vertical="center"/>
    </xf>
    <xf numFmtId="170" fontId="8" fillId="0" borderId="0" xfId="14" applyNumberFormat="1" applyFont="1" applyFill="1" applyAlignment="1">
      <alignment vertical="center"/>
    </xf>
    <xf numFmtId="0" fontId="8" fillId="0" borderId="0" xfId="14" quotePrefix="1" applyFont="1" applyFill="1" applyAlignment="1">
      <alignment vertical="center"/>
    </xf>
    <xf numFmtId="37" fontId="8" fillId="0" borderId="0" xfId="14" applyNumberFormat="1" applyFont="1" applyFill="1" applyAlignment="1">
      <alignment horizontal="left" vertical="center" indent="3"/>
    </xf>
    <xf numFmtId="0" fontId="8" fillId="0" borderId="0" xfId="14" applyFont="1" applyFill="1" applyAlignment="1">
      <alignment horizontal="left" vertical="center" indent="2"/>
    </xf>
    <xf numFmtId="37" fontId="8" fillId="0" borderId="0" xfId="14" applyNumberFormat="1" applyFont="1" applyFill="1" applyAlignment="1">
      <alignment horizontal="left" vertical="center" indent="5"/>
    </xf>
    <xf numFmtId="37" fontId="8" fillId="0" borderId="0" xfId="14" applyNumberFormat="1" applyFont="1" applyFill="1" applyAlignment="1">
      <alignment horizontal="center" vertical="center"/>
    </xf>
    <xf numFmtId="37" fontId="8" fillId="0" borderId="0" xfId="14" applyNumberFormat="1" applyFont="1" applyFill="1" applyAlignment="1">
      <alignment horizontal="left" vertical="center" indent="4"/>
    </xf>
    <xf numFmtId="41" fontId="8" fillId="0" borderId="0" xfId="14" applyNumberFormat="1" applyFont="1" applyFill="1" applyAlignment="1">
      <alignment horizontal="right" vertical="center"/>
    </xf>
    <xf numFmtId="167" fontId="41" fillId="0" borderId="0" xfId="14" applyNumberFormat="1" applyFont="1" applyFill="1" applyAlignment="1">
      <alignment vertical="center"/>
    </xf>
    <xf numFmtId="37" fontId="7" fillId="0" borderId="0" xfId="14" applyNumberFormat="1" applyFont="1" applyFill="1" applyAlignment="1">
      <alignment horizontal="center" vertical="center"/>
    </xf>
    <xf numFmtId="37" fontId="7" fillId="0" borderId="0" xfId="14" applyNumberFormat="1" applyFont="1" applyFill="1" applyAlignment="1">
      <alignment vertical="center"/>
    </xf>
    <xf numFmtId="38" fontId="8" fillId="0" borderId="0" xfId="14" applyNumberFormat="1" applyFont="1" applyFill="1" applyAlignment="1">
      <alignment vertical="center"/>
    </xf>
    <xf numFmtId="0" fontId="8" fillId="0" borderId="0" xfId="14" applyFont="1" applyFill="1" applyAlignment="1">
      <alignment horizontal="left" vertical="center" indent="4"/>
    </xf>
    <xf numFmtId="3" fontId="8" fillId="0" borderId="0" xfId="14" applyNumberFormat="1" applyFont="1" applyFill="1" applyAlignment="1">
      <alignment vertical="center"/>
    </xf>
    <xf numFmtId="0" fontId="7" fillId="0" borderId="0" xfId="14" applyFont="1" applyFill="1" applyAlignment="1">
      <alignment horizontal="center" vertical="center"/>
    </xf>
    <xf numFmtId="0" fontId="16" fillId="0" borderId="0" xfId="14" applyFont="1" applyFill="1" applyAlignment="1">
      <alignment horizontal="center" vertical="center"/>
    </xf>
    <xf numFmtId="0" fontId="7" fillId="0" borderId="2" xfId="14" applyFont="1" applyFill="1" applyBorder="1" applyAlignment="1">
      <alignment horizontal="right" vertical="center"/>
    </xf>
    <xf numFmtId="0" fontId="16" fillId="0" borderId="0" xfId="14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37" fontId="7" fillId="0" borderId="2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41" fontId="7" fillId="0" borderId="0" xfId="0" applyNumberFormat="1" applyFont="1" applyFill="1" applyAlignment="1">
      <alignment horizontal="center" vertical="center"/>
    </xf>
    <xf numFmtId="0" fontId="6" fillId="0" borderId="5" xfId="14" applyFont="1" applyFill="1" applyBorder="1" applyAlignment="1">
      <alignment horizontal="center" vertical="center"/>
    </xf>
    <xf numFmtId="0" fontId="11" fillId="0" borderId="0" xfId="14" applyFont="1" applyFill="1" applyAlignment="1">
      <alignment horizontal="center" vertical="top"/>
    </xf>
    <xf numFmtId="0" fontId="6" fillId="0" borderId="0" xfId="14" applyFont="1" applyFill="1" applyAlignment="1">
      <alignment horizontal="center" vertical="center"/>
    </xf>
    <xf numFmtId="0" fontId="6" fillId="0" borderId="2" xfId="14" applyFont="1" applyFill="1" applyBorder="1" applyAlignment="1">
      <alignment horizontal="right" vertical="center"/>
    </xf>
    <xf numFmtId="0" fontId="6" fillId="0" borderId="0" xfId="15" applyFont="1" applyFill="1" applyAlignment="1">
      <alignment horizontal="center" vertical="center"/>
    </xf>
    <xf numFmtId="0" fontId="6" fillId="0" borderId="2" xfId="14" applyFont="1" applyFill="1" applyBorder="1" applyAlignment="1">
      <alignment horizontal="center" vertical="center"/>
    </xf>
    <xf numFmtId="0" fontId="6" fillId="0" borderId="2" xfId="15" applyFont="1" applyFill="1" applyBorder="1" applyAlignment="1">
      <alignment horizontal="center" vertical="center"/>
    </xf>
    <xf numFmtId="0" fontId="6" fillId="0" borderId="5" xfId="15" applyFont="1" applyFill="1" applyBorder="1" applyAlignment="1">
      <alignment horizontal="center" vertical="center"/>
    </xf>
    <xf numFmtId="0" fontId="6" fillId="0" borderId="0" xfId="14" applyFont="1" applyFill="1" applyAlignment="1">
      <alignment horizontal="center" vertical="center" wrapText="1"/>
    </xf>
    <xf numFmtId="0" fontId="6" fillId="0" borderId="3" xfId="15" applyFont="1" applyFill="1" applyBorder="1" applyAlignment="1">
      <alignment horizontal="center" vertical="center"/>
    </xf>
    <xf numFmtId="0" fontId="6" fillId="0" borderId="0" xfId="15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center" vertical="justify"/>
    </xf>
    <xf numFmtId="37" fontId="7" fillId="0" borderId="0" xfId="0" applyNumberFormat="1" applyFont="1" applyFill="1" applyAlignment="1">
      <alignment horizontal="center" vertical="center"/>
    </xf>
    <xf numFmtId="37" fontId="16" fillId="0" borderId="0" xfId="0" applyNumberFormat="1" applyFont="1" applyFill="1" applyAlignment="1">
      <alignment horizontal="center" vertical="justify"/>
    </xf>
  </cellXfs>
  <cellStyles count="167">
    <cellStyle name="Comma" xfId="1" builtinId="3"/>
    <cellStyle name="Comma 10" xfId="59" xr:uid="{4D1C3161-1E2A-4D35-9FCD-9C1617EA0825}"/>
    <cellStyle name="Comma 10 2" xfId="136" xr:uid="{DA1B8D58-08DD-4840-BF16-B69BE68E9525}"/>
    <cellStyle name="Comma 10 3 6 2 2 2" xfId="60" xr:uid="{035493D5-0A87-4693-8455-0CDF0FF4D5F9}"/>
    <cellStyle name="Comma 11" xfId="2" xr:uid="{00000000-0005-0000-0000-000001000000}"/>
    <cellStyle name="Comma 11 2" xfId="89" xr:uid="{A24C40FA-86C7-4120-B6E4-E8BF096525DF}"/>
    <cellStyle name="Comma 12" xfId="92" xr:uid="{1CC0CC27-DE3D-444B-A2AD-5CAB2828E3C7}"/>
    <cellStyle name="Comma 13" xfId="104" xr:uid="{99E66311-369C-41B9-9A6B-E07B11004506}"/>
    <cellStyle name="Comma 13 2" xfId="157" xr:uid="{9559E5B9-4A46-4E4D-93B4-2DD2D627E929}"/>
    <cellStyle name="Comma 14" xfId="56" xr:uid="{44424A32-130A-481F-8AFD-2DFADEA7921F}"/>
    <cellStyle name="Comma 14 2" xfId="121" xr:uid="{9AF83A5D-DD11-490E-BD0D-2E1D075400D7}"/>
    <cellStyle name="Comma 14 3" xfId="111" xr:uid="{FA497066-AFE4-483B-8D54-4B7841A9A88D}"/>
    <cellStyle name="Comma 15" xfId="115" xr:uid="{EE3DFC12-478E-473B-A3F8-557D5DEE3882}"/>
    <cellStyle name="Comma 16" xfId="117" xr:uid="{EB0A2FB4-93AE-4451-B2FA-D13E23B115C8}"/>
    <cellStyle name="Comma 16 12" xfId="105" xr:uid="{E751FE3C-C26F-407F-A37E-B89A1090751B}"/>
    <cellStyle name="Comma 16 12 2" xfId="158" xr:uid="{B22EFF3E-B4A7-4FD6-AAA2-561F2F866A2B}"/>
    <cellStyle name="Comma 16 2" xfId="130" xr:uid="{1FDE17DC-72CF-4B45-BF13-3DB675341228}"/>
    <cellStyle name="Comma 17" xfId="123" xr:uid="{076A58B4-3BF9-43FB-8E2E-3E9A93DD1DF9}"/>
    <cellStyle name="Comma 17 2" xfId="161" xr:uid="{8C58365C-62D5-4242-A195-3BE4479876C1}"/>
    <cellStyle name="Comma 18" xfId="125" xr:uid="{97E89B02-9DBD-42B9-9D19-DD87ACF79302}"/>
    <cellStyle name="Comma 19" xfId="58" xr:uid="{7E239F11-A18B-4042-B794-3F9CC3F722E5}"/>
    <cellStyle name="Comma 2" xfId="3" xr:uid="{00000000-0005-0000-0000-000002000000}"/>
    <cellStyle name="Comma 2 2" xfId="4" xr:uid="{00000000-0005-0000-0000-000003000000}"/>
    <cellStyle name="Comma 2 2 2" xfId="5" xr:uid="{00000000-0005-0000-0000-000004000000}"/>
    <cellStyle name="Comma 2 2 2 2" xfId="32" xr:uid="{C9CDF64E-05A3-4D94-9521-677317AD1173}"/>
    <cellStyle name="Comma 2 2 2 3" xfId="86" xr:uid="{F6713024-138F-424A-8BA7-65C141F9171D}"/>
    <cellStyle name="Comma 2 2 2 4" xfId="151" xr:uid="{5F731F6E-E5FC-493D-8C09-922517B28DF2}"/>
    <cellStyle name="Comma 2 2 3" xfId="62" xr:uid="{90034208-7D9B-4637-BC16-F92B33742E2A}"/>
    <cellStyle name="Comma 2 2 4" xfId="138" xr:uid="{6187A2C5-8FD7-40DA-9691-26386DF54494}"/>
    <cellStyle name="Comma 2 2 8" xfId="116" xr:uid="{62261852-F443-414F-93ED-AF2BDC4655DA}"/>
    <cellStyle name="Comma 2 2 8 2" xfId="160" xr:uid="{BCA64DBD-04BE-4A37-A8BC-D1AB85FF3CF2}"/>
    <cellStyle name="Comma 2 3" xfId="44" xr:uid="{48A636B8-36BC-432D-BEFC-F863A8156F26}"/>
    <cellStyle name="Comma 2 3 2" xfId="63" xr:uid="{832DD706-8C8F-4977-BAAD-99ABDD795CF0}"/>
    <cellStyle name="Comma 2 3 3" xfId="139" xr:uid="{EA1EA66A-E173-4D6A-8AEA-3C61921C929C}"/>
    <cellStyle name="Comma 2 4" xfId="88" xr:uid="{ED94EA99-D8B6-41DB-B0A2-060B49AD1D6A}"/>
    <cellStyle name="Comma 2 5" xfId="120" xr:uid="{A7F83C9B-DC97-41F3-8C51-DDF7337036EF}"/>
    <cellStyle name="Comma 2 6" xfId="61" xr:uid="{014E8DD8-A3D8-463F-B016-A10CD5C68F64}"/>
    <cellStyle name="Comma 2 7" xfId="137" xr:uid="{EBFB84A0-01F6-4C4A-A0DF-F3BD03421C59}"/>
    <cellStyle name="Comma 3" xfId="6" xr:uid="{00000000-0005-0000-0000-000005000000}"/>
    <cellStyle name="Comma 3 2" xfId="7" xr:uid="{00000000-0005-0000-0000-000006000000}"/>
    <cellStyle name="Comma 3 2 2" xfId="47" xr:uid="{BB18D702-F281-4A1D-B9FD-B993F11C179D}"/>
    <cellStyle name="Comma 3 2 3" xfId="118" xr:uid="{5A019C2C-7A18-449D-9712-102DAEA87C7A}"/>
    <cellStyle name="Comma 3 3" xfId="8" xr:uid="{00000000-0005-0000-0000-000007000000}"/>
    <cellStyle name="Comma 3 4" xfId="9" xr:uid="{00000000-0005-0000-0000-000008000000}"/>
    <cellStyle name="Comma 3 5" xfId="41" xr:uid="{62A0F91D-83E3-468A-803E-A5626B630818}"/>
    <cellStyle name="Comma 3 6" xfId="64" xr:uid="{87B24E7B-C998-471C-8F4A-95F0C837215A}"/>
    <cellStyle name="Comma 3 7" xfId="140" xr:uid="{3D240FE1-D6A5-4E61-9180-F19853214FA7}"/>
    <cellStyle name="Comma 4" xfId="10" xr:uid="{00000000-0005-0000-0000-000009000000}"/>
    <cellStyle name="Comma 4 2" xfId="11" xr:uid="{00000000-0005-0000-0000-00000A000000}"/>
    <cellStyle name="Comma 4 2 2" xfId="51" xr:uid="{ECCD7849-B15E-475C-BFDB-0772AF5BE537}"/>
    <cellStyle name="Comma 4 3" xfId="12" xr:uid="{00000000-0005-0000-0000-00000B000000}"/>
    <cellStyle name="Comma 4 3 2" xfId="66" xr:uid="{4EB86385-3176-4E27-9DB7-270BED0A4609}"/>
    <cellStyle name="Comma 4 4" xfId="48" xr:uid="{822AC656-6F24-454A-A7A8-D6938E261689}"/>
    <cellStyle name="Comma 4 5" xfId="65" xr:uid="{9A375919-DF71-4B3A-9D92-80EFF7F94C65}"/>
    <cellStyle name="Comma 5" xfId="34" xr:uid="{76C351DE-4EFC-49D1-9187-2C1BB081328D}"/>
    <cellStyle name="Comma 5 2" xfId="93" xr:uid="{801223DF-8606-4268-9E47-321C9A5567EF}"/>
    <cellStyle name="Comma 5 3" xfId="102" xr:uid="{D1BD10E5-E023-408F-A962-3548888C8D45}"/>
    <cellStyle name="Comma 5 4" xfId="114" xr:uid="{5252E1BF-F710-43ED-B99C-52B99145F112}"/>
    <cellStyle name="Comma 5 5" xfId="67" xr:uid="{4DDCBE41-994F-499B-999B-F9D10188D45F}"/>
    <cellStyle name="Comma 6" xfId="21" xr:uid="{D82D8DD7-7C0B-4F13-A31F-FAE16DB337FD}"/>
    <cellStyle name="Comma 6 2" xfId="50" xr:uid="{B3940F8F-73B0-4753-BFA7-50EC931CE4AB}"/>
    <cellStyle name="Comma 6 3" xfId="68" xr:uid="{FA73F088-907C-4038-BFE0-B50E8DAAC466}"/>
    <cellStyle name="Comma 6 4" xfId="141" xr:uid="{B504BD3C-3F3B-4630-BDA8-8E19EACE63AA}"/>
    <cellStyle name="Comma 7" xfId="43" xr:uid="{0654C91B-DBE1-41EC-8711-59F96C70D623}"/>
    <cellStyle name="Comma 7 2" xfId="94" xr:uid="{79EABE66-E1CD-4B55-A56D-A22B88AC5E05}"/>
    <cellStyle name="Comma 7 2 2" xfId="153" xr:uid="{52FC6F38-548E-47C0-8B5E-FDC3652D7130}"/>
    <cellStyle name="Comma 7 3" xfId="69" xr:uid="{DD1A5AA1-3F6E-4D01-A6DA-1AD0BDE509E4}"/>
    <cellStyle name="Comma 7 4" xfId="142" xr:uid="{2D6A71EE-E25C-4A3C-BCBD-64E839296B38}"/>
    <cellStyle name="Comma 73" xfId="70" xr:uid="{121AF50F-E46B-4763-9E8B-3558A9A09361}"/>
    <cellStyle name="Comma 73 2" xfId="95" xr:uid="{22FC5126-8341-40B3-AE21-98CB637F2048}"/>
    <cellStyle name="Comma 8" xfId="71" xr:uid="{3055210B-3E87-4428-894C-8770FE0FA5C2}"/>
    <cellStyle name="Comma 8 2" xfId="143" xr:uid="{D67F4983-11AD-4BFC-885B-230AA927BE3F}"/>
    <cellStyle name="Comma 9" xfId="72" xr:uid="{A8344B35-8E44-40FF-87E0-A73DC0C2BF72}"/>
    <cellStyle name="Comma 9 2" xfId="144" xr:uid="{CBD43329-E2FA-4AEF-9C93-A7BE4ECD9C00}"/>
    <cellStyle name="Debit" xfId="22" xr:uid="{A50D562B-2831-4493-8BB9-B4E69FD73B35}"/>
    <cellStyle name="Debit subtotal" xfId="25" xr:uid="{FF7D1E06-8037-4E54-8950-41DB647FBB84}"/>
    <cellStyle name="Debit subtotal 2" xfId="99" xr:uid="{B8337D8A-40DF-4CF6-B0EF-E5073BA1C3AC}"/>
    <cellStyle name="Debit subtotal 2 2" xfId="155" xr:uid="{3FF60C2D-4F5C-4981-8624-2FE994155E20}"/>
    <cellStyle name="Debit subtotal 2 3" xfId="163" xr:uid="{9C297A48-8093-4984-AA5F-8463101C56D7}"/>
    <cellStyle name="Debit subtotal 2 4" xfId="146" xr:uid="{518ECC83-52D5-489A-86C8-A2561723FCF6}"/>
    <cellStyle name="Debit subtotal 3" xfId="150" xr:uid="{5B6B17FF-22A8-43BC-831C-A9F68B4AFEF8}"/>
    <cellStyle name="Debit subtotal 4" xfId="165" xr:uid="{56AD1337-C752-47A3-B7AA-65D40916BBB5}"/>
    <cellStyle name="Debit subtotal 5" xfId="162" xr:uid="{CFE2AE89-90C2-496A-A81E-0F4AF07A30B4}"/>
    <cellStyle name="Debit Total" xfId="24" xr:uid="{0C11BA19-72E6-48F9-8C33-F8C970C12A76}"/>
    <cellStyle name="Debit Total 2" xfId="98" xr:uid="{C6E54153-4059-414B-B148-41E1D87012E6}"/>
    <cellStyle name="Debit Total 2 2" xfId="154" xr:uid="{5EE36DAA-A27B-4223-8CB2-5434082C11BB}"/>
    <cellStyle name="Debit Total 2 3" xfId="152" xr:uid="{CDDCD52A-E336-45B7-B9A2-0B40461638D4}"/>
    <cellStyle name="Debit Total 2 4" xfId="164" xr:uid="{1CD5EA9A-1B94-4966-9C1F-892FC37FAC4E}"/>
    <cellStyle name="Debit Total 3" xfId="133" xr:uid="{1832B7AB-E902-446F-8F29-4670A1AB413A}"/>
    <cellStyle name="Normal" xfId="0" builtinId="0"/>
    <cellStyle name="Normal - Style1" xfId="119" xr:uid="{1116D202-9481-4D7D-9957-EC777BDE1FC3}"/>
    <cellStyle name="Normal 10" xfId="55" xr:uid="{D32EEA76-B1AF-4103-9D7E-46930DD89E5D}"/>
    <cellStyle name="Normal 10 2" xfId="109" xr:uid="{086501C2-B44C-4A9E-9B5B-264D998C457E}"/>
    <cellStyle name="Normal 10 23" xfId="106" xr:uid="{FC4A597A-E7F8-4B14-91A7-20FE5EEDCC05}"/>
    <cellStyle name="Normal 11" xfId="112" xr:uid="{4CD2634F-A206-4066-B8C5-741C32782C1A}"/>
    <cellStyle name="Normal 12" xfId="122" xr:uid="{DAA28579-C712-44A3-B911-87305D3AC3AC}"/>
    <cellStyle name="Normal 13" xfId="124" xr:uid="{F52845E7-4FD3-48E6-93A3-6EC595A56170}"/>
    <cellStyle name="Normal 13 2 2" xfId="45" xr:uid="{A6844917-AF8E-49B4-AF7C-3633343655F6}"/>
    <cellStyle name="Normal 139" xfId="73" xr:uid="{55D40D4B-D313-4FC9-9D91-70429F08A5F6}"/>
    <cellStyle name="Normal 14" xfId="57" xr:uid="{51042077-DCDC-4393-B34D-CDCD938CBF19}"/>
    <cellStyle name="Normal 15" xfId="127" xr:uid="{4B0B85F3-411B-462D-9B41-38FCC807E43B}"/>
    <cellStyle name="Normal 16" xfId="91" xr:uid="{A534C375-0904-48F7-A9E0-5003A1095E68}"/>
    <cellStyle name="Normal 17" xfId="134" xr:uid="{84139C78-C5FB-4A57-A684-A73AE7F7E46A}"/>
    <cellStyle name="Normal 18" xfId="85" xr:uid="{6DDF4D74-ECAB-48F9-AFDD-E6D1A4D43B54}"/>
    <cellStyle name="Normal 19" xfId="135" xr:uid="{F1A57913-6FCC-4D57-87C1-3B329D436FC7}"/>
    <cellStyle name="Normal 2" xfId="13" xr:uid="{00000000-0005-0000-0000-00000D000000}"/>
    <cellStyle name="Normal 2 10" xfId="36" xr:uid="{8A308F33-21BB-4BFF-9D21-EB42056CC705}"/>
    <cellStyle name="Normal 2 11" xfId="74" xr:uid="{615285DE-5529-45B7-A00D-1CEA36104A2A}"/>
    <cellStyle name="Normal 2 12" xfId="145" xr:uid="{30DF8268-FC5F-470B-8832-B9D7F48A5E27}"/>
    <cellStyle name="Normal 2 13" xfId="129" xr:uid="{68B402C0-4F6D-409B-8B17-5ACAE506AB81}"/>
    <cellStyle name="Normal 2 2" xfId="14" xr:uid="{00000000-0005-0000-0000-00000E000000}"/>
    <cellStyle name="Normal 2 2 16 3" xfId="76" xr:uid="{79827424-9B58-4F15-91EB-BD00D8C83472}"/>
    <cellStyle name="Normal 2 2 2" xfId="27" xr:uid="{6B94AC31-08F3-4343-AE2D-4531DF77EB7E}"/>
    <cellStyle name="Normal 2 2 2 2" xfId="131" xr:uid="{AC97CBCD-1CF6-4E9A-A8F9-C19D4470D9EE}"/>
    <cellStyle name="Normal 2 2 3" xfId="35" xr:uid="{E3282856-771B-48F8-95CE-39E70DA2D4EF}"/>
    <cellStyle name="Normal 2 2 4" xfId="75" xr:uid="{3BD0DDBE-DD7C-4060-8A65-4953EB7D488B}"/>
    <cellStyle name="Normal 2 2 8" xfId="15" xr:uid="{00000000-0005-0000-0000-00000F000000}"/>
    <cellStyle name="Normal 2 2_1) สรุปงบลงทุน 2554" xfId="23" xr:uid="{FD8758D4-E6A1-49A5-8CD0-FE73A9F450F3}"/>
    <cellStyle name="Normal 2 3" xfId="29" xr:uid="{5895317D-CDD6-46C7-8FFA-E599604C4097}"/>
    <cellStyle name="Normal 2 3 2" xfId="100" xr:uid="{27A8E623-A281-4C45-99C4-F7B20BD1E20D}"/>
    <cellStyle name="Normal 2 3 3" xfId="113" xr:uid="{F33A2BF8-4E51-4B38-B031-FBB34917B788}"/>
    <cellStyle name="Normal 2 4" xfId="30" xr:uid="{AA406A51-CE08-4927-A0FE-2B31AEE716FF}"/>
    <cellStyle name="Normal 2 5" xfId="31" xr:uid="{A58A69FE-5F8B-4625-8339-BA14D51C1A39}"/>
    <cellStyle name="Normal 2 5 2" xfId="49" xr:uid="{E3A41268-8C19-4686-A0DD-81396D44AEFD}"/>
    <cellStyle name="Normal 2 6" xfId="39" xr:uid="{98AD13B2-AAD4-499D-8D17-18233679CAD2}"/>
    <cellStyle name="Normal 2 7" xfId="40" xr:uid="{E3BD2383-0525-4C84-AC96-C286CD49CFD3}"/>
    <cellStyle name="Normal 2 8" xfId="28" xr:uid="{487FA69A-CB20-474C-A305-F060055E9346}"/>
    <cellStyle name="Normal 2 9" xfId="53" xr:uid="{288A6D4B-7531-4901-ADA2-B5BBFF7F13F7}"/>
    <cellStyle name="Normal 20" xfId="159" xr:uid="{4935DA45-3EFE-4DB5-B3EF-0D4E5D7B85BB}"/>
    <cellStyle name="Normal 21" xfId="166" xr:uid="{2818167D-CFF3-4908-AB65-C7BC87B4DA0B}"/>
    <cellStyle name="Normal 24" xfId="128" xr:uid="{11846CF6-15B9-4287-B939-FF93206F83A8}"/>
    <cellStyle name="Normal 3" xfId="16" xr:uid="{00000000-0005-0000-0000-000010000000}"/>
    <cellStyle name="Normal 3 2" xfId="42" xr:uid="{52996DA4-F468-495E-BCFA-04FF7E6CDCF6}"/>
    <cellStyle name="Normal 3 2 2" xfId="87" xr:uid="{7AB5C68B-FD7F-4C03-A9EF-5A30964A1FD8}"/>
    <cellStyle name="Normal 3 2 2 2" xfId="17" xr:uid="{00000000-0005-0000-0000-000011000000}"/>
    <cellStyle name="Normal 3 3" xfId="77" xr:uid="{3F1610F1-8DB3-48E9-9778-B81AF021E80F}"/>
    <cellStyle name="Normal 4" xfId="18" xr:uid="{00000000-0005-0000-0000-000012000000}"/>
    <cellStyle name="Normal 4 2" xfId="33" xr:uid="{DAE97E43-A7FE-45A5-98FA-2B3B5AC27446}"/>
    <cellStyle name="Normal 4 3" xfId="96" xr:uid="{DB1B5F4C-6ABB-4BB3-A1FA-DC82F17735BD}"/>
    <cellStyle name="Normal 4 4" xfId="78" xr:uid="{25019C7B-7D0D-469B-8DA6-404A8C7564BA}"/>
    <cellStyle name="Normal 5" xfId="20" xr:uid="{7D7542CA-535C-46F9-8E89-68765DB1B1CD}"/>
    <cellStyle name="Normal 5 2" xfId="79" xr:uid="{87F75EE1-4789-4D83-9E60-E84344415C4E}"/>
    <cellStyle name="Normal 5 3" xfId="147" xr:uid="{76C8F52A-D603-40CF-A232-B5739B3B9AEF}"/>
    <cellStyle name="Normal 6" xfId="26" xr:uid="{1F5F1D09-28F1-494C-B1CC-19922EDC64AB}"/>
    <cellStyle name="Normal 6 2" xfId="52" xr:uid="{D4D53DF8-2923-417E-BCBC-E85053D181DC}"/>
    <cellStyle name="Normal 6 3" xfId="80" xr:uid="{ADC71D80-7C94-438B-931F-7B7100DEF7E8}"/>
    <cellStyle name="Normal 6 4" xfId="148" xr:uid="{07F1C6DA-F75C-4B5E-AD1B-F30DDC5756B6}"/>
    <cellStyle name="Normal 66 2" xfId="81" xr:uid="{3CA1EBC9-0AC8-4629-83B5-39440BA30470}"/>
    <cellStyle name="Normal 7" xfId="38" xr:uid="{14A491CF-4185-4D2D-97FF-9FA4108312B6}"/>
    <cellStyle name="Normal 8" xfId="37" xr:uid="{9E789685-3731-45E7-9193-025A4A7D252D}"/>
    <cellStyle name="Normal 9" xfId="54" xr:uid="{42969C9D-C06C-4297-8CFD-10001AF90A58}"/>
    <cellStyle name="Normal 9 2" xfId="103" xr:uid="{0E316A9E-81A2-44E6-B17D-BC9D46E7B4F5}"/>
    <cellStyle name="Percent" xfId="19" builtinId="5"/>
    <cellStyle name="Percent 2" xfId="83" xr:uid="{3C2C34B5-277E-4A68-9A78-41416A2E1F5A}"/>
    <cellStyle name="Percent 2 2" xfId="97" xr:uid="{D628FAAB-A0E9-4478-A040-6D82FE285E0B}"/>
    <cellStyle name="Percent 2 3" xfId="132" xr:uid="{8573D966-B6DF-491E-A6E4-7D70F829D166}"/>
    <cellStyle name="Percent 3" xfId="84" xr:uid="{52E3C52D-0C62-47BE-8454-5575FCABDA18}"/>
    <cellStyle name="Percent 3 2" xfId="149" xr:uid="{CD4D1F26-CDFB-4AAE-AA0A-8D321620D8D5}"/>
    <cellStyle name="Percent 4" xfId="90" xr:uid="{E1DBD050-FA2A-42FB-86A7-B108EA3E55B7}"/>
    <cellStyle name="Percent 5" xfId="107" xr:uid="{BC64A4B3-B998-4362-8FA8-44C663CADEBD}"/>
    <cellStyle name="Percent 6" xfId="126" xr:uid="{14C4F0BE-70E3-467B-A4FD-36ECEB825A90}"/>
    <cellStyle name="Percent 7" xfId="82" xr:uid="{EDE27FA4-E7ED-41F6-A0C1-3861E233EC19}"/>
    <cellStyle name="จุลภาค 2" xfId="101" xr:uid="{21B4086F-5637-473F-83FC-64A0C3BF85E2}"/>
    <cellStyle name="จุลภาค 2 2" xfId="156" xr:uid="{D18D27F3-64CF-4B7F-B63C-8956040E56B5}"/>
    <cellStyle name="ปกติ 2" xfId="110" xr:uid="{BFF860E3-7BCE-4EB3-87A4-3CB1082192E5}"/>
    <cellStyle name="ปกติ 3" xfId="108" xr:uid="{2E88A1E1-EF05-40BB-8504-93EAE7BD4D19}"/>
    <cellStyle name="ปกติ_Financial Lease1" xfId="46" xr:uid="{8CF49C86-9132-4B1A-913D-615465CAAF99}"/>
  </cellStyles>
  <dxfs count="0"/>
  <tableStyles count="0" defaultTableStyle="TableStyleMedium9" defaultPivotStyle="PivotStyleLight16"/>
  <colors>
    <mruColors>
      <color rgb="FFFFFFCC"/>
      <color rgb="FFFFFF99"/>
      <color rgb="FFFF66FF"/>
      <color rgb="FFFFCC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Q69"/>
  <sheetViews>
    <sheetView showGridLines="0" view="pageBreakPreview" topLeftCell="A38" zoomScale="80" zoomScaleNormal="100" zoomScaleSheetLayoutView="80" workbookViewId="0">
      <selection activeCell="L1" sqref="L1:O1048576"/>
    </sheetView>
  </sheetViews>
  <sheetFormatPr defaultColWidth="9.125" defaultRowHeight="24" customHeight="1"/>
  <cols>
    <col min="1" max="1" width="62.25" style="185" customWidth="1"/>
    <col min="2" max="2" width="8.625" style="122" bestFit="1" customWidth="1"/>
    <col min="3" max="3" width="1.125" style="185" customWidth="1"/>
    <col min="4" max="4" width="14" style="185" bestFit="1" customWidth="1"/>
    <col min="5" max="5" width="1.125" style="185" customWidth="1"/>
    <col min="6" max="6" width="12.75" style="185" customWidth="1"/>
    <col min="7" max="7" width="1.125" style="185" customWidth="1"/>
    <col min="8" max="8" width="12.75" style="185" customWidth="1"/>
    <col min="9" max="9" width="1.125" style="185" customWidth="1"/>
    <col min="10" max="10" width="12.75" style="185" customWidth="1"/>
    <col min="11" max="11" width="9.125" style="185"/>
    <col min="12" max="12" width="14.75" style="1" bestFit="1" customWidth="1"/>
    <col min="13" max="13" width="9.25" style="1" bestFit="1" customWidth="1"/>
    <col min="14" max="14" width="13.75" style="1" bestFit="1" customWidth="1"/>
    <col min="15" max="15" width="16.375" style="1" customWidth="1"/>
    <col min="16" max="17" width="9.125" style="1"/>
    <col min="18" max="16384" width="9.125" style="185"/>
  </cols>
  <sheetData>
    <row r="1" spans="1:10" ht="26.4">
      <c r="A1" s="208" t="s">
        <v>207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ht="26.4">
      <c r="A2" s="208" t="s">
        <v>43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0" ht="26.4">
      <c r="A3" s="208" t="s">
        <v>172</v>
      </c>
      <c r="B3" s="208"/>
      <c r="C3" s="208"/>
      <c r="D3" s="208"/>
      <c r="E3" s="208"/>
      <c r="F3" s="208"/>
      <c r="G3" s="208"/>
      <c r="H3" s="208"/>
      <c r="I3" s="208"/>
      <c r="J3" s="208"/>
    </row>
    <row r="4" spans="1:10" ht="24" customHeight="1">
      <c r="A4" s="209" t="s">
        <v>66</v>
      </c>
      <c r="B4" s="209"/>
      <c r="C4" s="209"/>
      <c r="D4" s="209"/>
      <c r="E4" s="209"/>
      <c r="F4" s="209"/>
      <c r="G4" s="209"/>
      <c r="H4" s="209"/>
      <c r="I4" s="209"/>
      <c r="J4" s="209"/>
    </row>
    <row r="5" spans="1:10" ht="9" customHeight="1"/>
    <row r="6" spans="1:10" ht="24" customHeight="1">
      <c r="B6" s="93" t="s">
        <v>32</v>
      </c>
      <c r="C6" s="93"/>
      <c r="D6" s="207" t="s">
        <v>0</v>
      </c>
      <c r="E6" s="207"/>
      <c r="F6" s="207"/>
      <c r="G6" s="207"/>
      <c r="H6" s="207" t="s">
        <v>30</v>
      </c>
      <c r="I6" s="207"/>
      <c r="J6" s="207"/>
    </row>
    <row r="7" spans="1:10" ht="24" customHeight="1">
      <c r="C7" s="122"/>
      <c r="D7" s="93" t="s">
        <v>36</v>
      </c>
      <c r="E7" s="138"/>
      <c r="F7" s="93" t="s">
        <v>36</v>
      </c>
      <c r="H7" s="93" t="s">
        <v>36</v>
      </c>
      <c r="I7" s="138"/>
      <c r="J7" s="93" t="s">
        <v>36</v>
      </c>
    </row>
    <row r="8" spans="1:10" ht="24" customHeight="1">
      <c r="C8" s="122"/>
      <c r="D8" s="93" t="s">
        <v>37</v>
      </c>
      <c r="E8" s="138"/>
      <c r="F8" s="93" t="s">
        <v>37</v>
      </c>
      <c r="H8" s="93" t="s">
        <v>37</v>
      </c>
      <c r="I8" s="138"/>
      <c r="J8" s="93" t="s">
        <v>37</v>
      </c>
    </row>
    <row r="9" spans="1:10" ht="24" customHeight="1">
      <c r="C9" s="122"/>
      <c r="D9" s="186">
        <v>2566</v>
      </c>
      <c r="E9" s="138"/>
      <c r="F9" s="186">
        <v>2565</v>
      </c>
      <c r="H9" s="186">
        <v>2566</v>
      </c>
      <c r="I9" s="138"/>
      <c r="J9" s="186">
        <v>2565</v>
      </c>
    </row>
    <row r="10" spans="1:10" ht="24" customHeight="1">
      <c r="A10" s="93" t="s">
        <v>1</v>
      </c>
      <c r="B10" s="93"/>
      <c r="C10" s="93"/>
    </row>
    <row r="11" spans="1:10" ht="24" customHeight="1">
      <c r="A11" s="185" t="s">
        <v>2</v>
      </c>
      <c r="C11" s="122"/>
      <c r="D11" s="1"/>
      <c r="E11" s="1"/>
      <c r="F11" s="1"/>
      <c r="G11" s="1"/>
      <c r="H11" s="1"/>
      <c r="I11" s="1"/>
      <c r="J11" s="1"/>
    </row>
    <row r="12" spans="1:10" ht="24" customHeight="1">
      <c r="A12" s="196" t="s">
        <v>19</v>
      </c>
      <c r="B12" s="122">
        <v>7</v>
      </c>
      <c r="C12" s="122"/>
      <c r="D12" s="2">
        <v>205939257</v>
      </c>
      <c r="E12" s="28"/>
      <c r="F12" s="2">
        <v>215638995</v>
      </c>
      <c r="G12" s="28"/>
      <c r="H12" s="2">
        <v>82166398</v>
      </c>
      <c r="I12" s="28"/>
      <c r="J12" s="2">
        <v>71073659</v>
      </c>
    </row>
    <row r="13" spans="1:10" ht="24" customHeight="1">
      <c r="A13" s="196" t="s">
        <v>72</v>
      </c>
      <c r="B13" s="122">
        <v>8</v>
      </c>
      <c r="C13" s="122"/>
      <c r="D13" s="2">
        <v>60164894</v>
      </c>
      <c r="E13" s="28"/>
      <c r="F13" s="2">
        <v>55715833</v>
      </c>
      <c r="G13" s="28"/>
      <c r="H13" s="2">
        <f>18728270+1</f>
        <v>18728271</v>
      </c>
      <c r="I13" s="28"/>
      <c r="J13" s="2">
        <v>12102790</v>
      </c>
    </row>
    <row r="14" spans="1:10" ht="24" customHeight="1">
      <c r="A14" s="196" t="s">
        <v>198</v>
      </c>
      <c r="B14" s="122">
        <v>5.3</v>
      </c>
      <c r="C14" s="122"/>
      <c r="D14" s="79" t="s">
        <v>176</v>
      </c>
      <c r="E14" s="28"/>
      <c r="F14" s="2">
        <v>312000</v>
      </c>
      <c r="G14" s="28"/>
      <c r="H14" s="79" t="s">
        <v>176</v>
      </c>
      <c r="I14" s="28"/>
      <c r="J14" s="79" t="s">
        <v>176</v>
      </c>
    </row>
    <row r="15" spans="1:10" ht="24" customHeight="1">
      <c r="A15" s="196" t="s">
        <v>51</v>
      </c>
      <c r="B15" s="122">
        <v>9</v>
      </c>
      <c r="C15" s="122"/>
      <c r="D15" s="2">
        <v>118954541</v>
      </c>
      <c r="E15" s="28"/>
      <c r="F15" s="2">
        <v>127989914</v>
      </c>
      <c r="G15" s="28"/>
      <c r="H15" s="2">
        <v>51198703</v>
      </c>
      <c r="I15" s="28"/>
      <c r="J15" s="2">
        <v>52297096</v>
      </c>
    </row>
    <row r="16" spans="1:10" ht="24" customHeight="1">
      <c r="A16" s="196" t="s">
        <v>161</v>
      </c>
      <c r="B16" s="122">
        <v>10</v>
      </c>
      <c r="C16" s="122"/>
      <c r="D16" s="2">
        <v>4063251</v>
      </c>
      <c r="E16" s="28"/>
      <c r="F16" s="2">
        <v>19032885</v>
      </c>
      <c r="G16" s="28"/>
      <c r="H16" s="79" t="s">
        <v>176</v>
      </c>
      <c r="I16" s="28"/>
      <c r="J16" s="79" t="s">
        <v>176</v>
      </c>
    </row>
    <row r="17" spans="1:10" ht="24" customHeight="1">
      <c r="A17" s="196" t="s">
        <v>3</v>
      </c>
      <c r="C17" s="122"/>
      <c r="D17" s="2">
        <v>5303665</v>
      </c>
      <c r="E17" s="28"/>
      <c r="F17" s="2">
        <v>4947340</v>
      </c>
      <c r="G17" s="28"/>
      <c r="H17" s="2">
        <v>102027</v>
      </c>
      <c r="I17" s="28"/>
      <c r="J17" s="2">
        <v>43880</v>
      </c>
    </row>
    <row r="18" spans="1:10" ht="24" customHeight="1">
      <c r="A18" s="205" t="s">
        <v>20</v>
      </c>
      <c r="C18" s="122"/>
      <c r="D18" s="14">
        <f>SUM(D12:D17)</f>
        <v>394425608</v>
      </c>
      <c r="E18" s="29"/>
      <c r="F18" s="14">
        <f>SUM(F12:F17)</f>
        <v>423636967</v>
      </c>
      <c r="G18" s="29"/>
      <c r="H18" s="14">
        <f>SUM(H12:H17)</f>
        <v>152195399</v>
      </c>
      <c r="I18" s="29"/>
      <c r="J18" s="14">
        <f>SUM(J12:J17)</f>
        <v>135517425</v>
      </c>
    </row>
    <row r="19" spans="1:10" ht="24" customHeight="1">
      <c r="C19" s="122"/>
      <c r="D19" s="29"/>
      <c r="E19" s="29"/>
      <c r="F19" s="29"/>
      <c r="G19" s="29"/>
      <c r="H19" s="29"/>
      <c r="I19" s="29"/>
      <c r="J19" s="29"/>
    </row>
    <row r="20" spans="1:10" ht="24" customHeight="1">
      <c r="A20" s="185" t="s">
        <v>21</v>
      </c>
      <c r="C20" s="122"/>
      <c r="D20" s="1"/>
      <c r="E20" s="1"/>
      <c r="F20" s="1"/>
      <c r="G20" s="188"/>
      <c r="H20" s="1"/>
      <c r="I20" s="188"/>
      <c r="J20" s="1"/>
    </row>
    <row r="21" spans="1:10" ht="24" customHeight="1">
      <c r="A21" s="196" t="s">
        <v>33</v>
      </c>
      <c r="B21" s="122">
        <v>5.0999999999999996</v>
      </c>
      <c r="C21" s="122"/>
      <c r="D21" s="79" t="s">
        <v>176</v>
      </c>
      <c r="E21" s="190"/>
      <c r="F21" s="79" t="s">
        <v>176</v>
      </c>
      <c r="G21" s="31"/>
      <c r="H21" s="2">
        <v>188990951</v>
      </c>
      <c r="I21" s="28"/>
      <c r="J21" s="2">
        <v>188990960</v>
      </c>
    </row>
    <row r="22" spans="1:10" ht="24" customHeight="1">
      <c r="A22" s="196" t="s">
        <v>127</v>
      </c>
      <c r="B22" s="122">
        <v>5.2</v>
      </c>
      <c r="C22" s="122"/>
      <c r="D22" s="2">
        <v>3324728</v>
      </c>
      <c r="E22" s="30"/>
      <c r="F22" s="2">
        <v>3113798</v>
      </c>
      <c r="G22" s="31"/>
      <c r="H22" s="79" t="s">
        <v>176</v>
      </c>
      <c r="I22" s="28"/>
      <c r="J22" s="79" t="s">
        <v>176</v>
      </c>
    </row>
    <row r="23" spans="1:10" ht="24" hidden="1" customHeight="1">
      <c r="A23" s="196" t="s">
        <v>199</v>
      </c>
      <c r="B23" s="122">
        <v>5.3</v>
      </c>
      <c r="C23" s="122"/>
      <c r="D23" s="22">
        <v>0</v>
      </c>
      <c r="E23" s="30"/>
      <c r="F23" s="22">
        <v>0</v>
      </c>
      <c r="G23" s="31"/>
      <c r="H23" s="67">
        <v>0</v>
      </c>
      <c r="I23" s="28"/>
      <c r="J23" s="67">
        <v>0</v>
      </c>
    </row>
    <row r="24" spans="1:10" ht="24" customHeight="1">
      <c r="A24" s="196" t="s">
        <v>82</v>
      </c>
      <c r="B24" s="122">
        <v>11</v>
      </c>
      <c r="C24" s="122"/>
      <c r="D24" s="2">
        <v>250832974</v>
      </c>
      <c r="E24" s="190"/>
      <c r="F24" s="2">
        <v>265550025</v>
      </c>
      <c r="G24" s="31"/>
      <c r="H24" s="2">
        <v>53403203</v>
      </c>
      <c r="I24" s="31"/>
      <c r="J24" s="2">
        <v>56871644</v>
      </c>
    </row>
    <row r="25" spans="1:10" ht="24" customHeight="1">
      <c r="A25" s="196" t="s">
        <v>116</v>
      </c>
      <c r="B25" s="122">
        <v>12</v>
      </c>
      <c r="C25" s="122"/>
      <c r="D25" s="2">
        <v>6633777</v>
      </c>
      <c r="E25" s="190"/>
      <c r="F25" s="2">
        <v>9780188</v>
      </c>
      <c r="G25" s="31"/>
      <c r="H25" s="2">
        <v>4907502</v>
      </c>
      <c r="I25" s="31"/>
      <c r="J25" s="2">
        <v>5798602</v>
      </c>
    </row>
    <row r="26" spans="1:10" ht="24" customHeight="1">
      <c r="A26" s="196" t="s">
        <v>168</v>
      </c>
      <c r="B26" s="122">
        <v>13</v>
      </c>
      <c r="C26" s="122"/>
      <c r="D26" s="2">
        <v>6164076</v>
      </c>
      <c r="E26" s="190"/>
      <c r="F26" s="2">
        <v>4233286</v>
      </c>
      <c r="G26" s="31"/>
      <c r="H26" s="2">
        <v>3667309</v>
      </c>
      <c r="I26" s="31"/>
      <c r="J26" s="2">
        <v>3679460</v>
      </c>
    </row>
    <row r="27" spans="1:10" ht="24" customHeight="1">
      <c r="A27" s="196" t="s">
        <v>50</v>
      </c>
      <c r="B27" s="122">
        <v>14</v>
      </c>
      <c r="C27" s="122"/>
      <c r="D27" s="2">
        <v>4264179</v>
      </c>
      <c r="E27" s="190"/>
      <c r="F27" s="2">
        <v>6126530</v>
      </c>
      <c r="G27" s="31"/>
      <c r="H27" s="2">
        <v>1167414</v>
      </c>
      <c r="I27" s="31"/>
      <c r="J27" s="2">
        <v>1415843</v>
      </c>
    </row>
    <row r="28" spans="1:10" ht="24" customHeight="1">
      <c r="A28" s="196" t="s">
        <v>26</v>
      </c>
      <c r="C28" s="122"/>
      <c r="D28" s="2">
        <v>6334226</v>
      </c>
      <c r="E28" s="190"/>
      <c r="F28" s="2">
        <v>41153</v>
      </c>
      <c r="G28" s="31"/>
      <c r="H28" s="2">
        <v>17153</v>
      </c>
      <c r="I28" s="31"/>
      <c r="J28" s="2">
        <v>27153</v>
      </c>
    </row>
    <row r="29" spans="1:10" ht="24" customHeight="1">
      <c r="A29" s="205" t="s">
        <v>22</v>
      </c>
      <c r="C29" s="122"/>
      <c r="D29" s="14">
        <f>SUM(D21:D28)</f>
        <v>277553960</v>
      </c>
      <c r="E29" s="190"/>
      <c r="F29" s="14">
        <f>SUM(F21:F28)</f>
        <v>288844980</v>
      </c>
      <c r="G29" s="190"/>
      <c r="H29" s="14">
        <f>SUM(H21:H28)</f>
        <v>252153532</v>
      </c>
      <c r="I29" s="190"/>
      <c r="J29" s="14">
        <f>SUM(J21:J28)</f>
        <v>256783662</v>
      </c>
    </row>
    <row r="30" spans="1:10" ht="24" customHeight="1" thickBot="1">
      <c r="A30" s="138" t="s">
        <v>4</v>
      </c>
      <c r="B30" s="93"/>
      <c r="C30" s="93"/>
      <c r="D30" s="5">
        <f>D18+D29</f>
        <v>671979568</v>
      </c>
      <c r="E30" s="190"/>
      <c r="F30" s="5">
        <f>F18+F29</f>
        <v>712481947</v>
      </c>
      <c r="G30" s="190"/>
      <c r="H30" s="5">
        <f>H18+H29</f>
        <v>404348931</v>
      </c>
      <c r="I30" s="190"/>
      <c r="J30" s="5">
        <f>J18+J29</f>
        <v>392301087</v>
      </c>
    </row>
    <row r="31" spans="1:10" ht="20.399999999999999" thickTop="1">
      <c r="D31" s="206"/>
      <c r="E31" s="187"/>
      <c r="F31" s="187"/>
      <c r="G31" s="187"/>
      <c r="H31" s="187"/>
      <c r="I31" s="187"/>
      <c r="J31" s="187"/>
    </row>
    <row r="32" spans="1:10" ht="19.8">
      <c r="D32" s="206"/>
      <c r="E32" s="187"/>
      <c r="F32" s="187"/>
      <c r="G32" s="187"/>
      <c r="H32" s="187"/>
      <c r="I32" s="187"/>
      <c r="J32" s="187"/>
    </row>
    <row r="33" spans="1:10" ht="19.8">
      <c r="D33" s="206"/>
      <c r="E33" s="187"/>
      <c r="F33" s="187"/>
      <c r="G33" s="187"/>
      <c r="H33" s="187"/>
      <c r="I33" s="187"/>
      <c r="J33" s="187"/>
    </row>
    <row r="34" spans="1:10" ht="24" customHeight="1">
      <c r="E34" s="187"/>
      <c r="F34" s="187"/>
      <c r="G34" s="187"/>
      <c r="H34" s="187"/>
      <c r="I34" s="187"/>
      <c r="J34" s="187"/>
    </row>
    <row r="44" spans="1:10" ht="24" customHeight="1">
      <c r="A44" s="204" t="s">
        <v>78</v>
      </c>
      <c r="E44" s="187"/>
      <c r="F44" s="187"/>
      <c r="G44" s="187"/>
      <c r="H44" s="187"/>
      <c r="I44" s="187"/>
      <c r="J44" s="187"/>
    </row>
    <row r="45" spans="1:10" ht="24" customHeight="1">
      <c r="E45" s="187"/>
      <c r="F45" s="187"/>
      <c r="G45" s="187"/>
      <c r="H45" s="187"/>
      <c r="I45" s="187"/>
      <c r="J45" s="187"/>
    </row>
    <row r="46" spans="1:10" ht="24" customHeight="1">
      <c r="B46" s="185"/>
      <c r="E46" s="187"/>
      <c r="F46" s="187"/>
      <c r="G46" s="187"/>
      <c r="H46" s="187"/>
      <c r="I46" s="187"/>
      <c r="J46" s="187"/>
    </row>
    <row r="47" spans="1:10" ht="24" customHeight="1">
      <c r="B47" s="185"/>
      <c r="E47" s="187"/>
      <c r="F47" s="187"/>
      <c r="G47" s="187"/>
      <c r="H47" s="187"/>
      <c r="I47" s="187"/>
      <c r="J47" s="187"/>
    </row>
    <row r="48" spans="1:10" ht="24" customHeight="1">
      <c r="B48" s="185"/>
      <c r="E48" s="187"/>
      <c r="F48" s="187"/>
      <c r="G48" s="187"/>
      <c r="H48" s="187"/>
      <c r="I48" s="187"/>
      <c r="J48" s="187"/>
    </row>
    <row r="49" spans="2:10" ht="24" customHeight="1">
      <c r="B49" s="185"/>
      <c r="E49" s="187"/>
      <c r="F49" s="187"/>
      <c r="G49" s="187"/>
      <c r="H49" s="187"/>
      <c r="I49" s="187"/>
      <c r="J49" s="187"/>
    </row>
    <row r="50" spans="2:10" ht="24" customHeight="1">
      <c r="B50" s="185"/>
      <c r="E50" s="187"/>
      <c r="F50" s="187"/>
      <c r="G50" s="187"/>
      <c r="H50" s="187"/>
      <c r="I50" s="187"/>
      <c r="J50" s="187"/>
    </row>
    <row r="51" spans="2:10" ht="24" customHeight="1">
      <c r="B51" s="185"/>
      <c r="E51" s="187"/>
      <c r="F51" s="187"/>
      <c r="G51" s="187"/>
      <c r="H51" s="187"/>
      <c r="I51" s="187"/>
      <c r="J51" s="187"/>
    </row>
    <row r="52" spans="2:10" ht="24" customHeight="1">
      <c r="B52" s="185"/>
      <c r="E52" s="187"/>
      <c r="F52" s="187"/>
      <c r="G52" s="187"/>
      <c r="H52" s="187"/>
      <c r="I52" s="187"/>
      <c r="J52" s="187"/>
    </row>
    <row r="53" spans="2:10" ht="24" customHeight="1">
      <c r="B53" s="185"/>
      <c r="E53" s="187"/>
      <c r="F53" s="187"/>
      <c r="G53" s="187"/>
      <c r="H53" s="187"/>
      <c r="I53" s="187"/>
      <c r="J53" s="187"/>
    </row>
    <row r="54" spans="2:10" ht="24" customHeight="1">
      <c r="B54" s="185"/>
      <c r="E54" s="187"/>
      <c r="F54" s="187"/>
      <c r="G54" s="187"/>
      <c r="H54" s="187"/>
      <c r="I54" s="187"/>
      <c r="J54" s="187"/>
    </row>
    <row r="55" spans="2:10" ht="24" customHeight="1">
      <c r="B55" s="185"/>
      <c r="E55" s="187"/>
      <c r="F55" s="187"/>
      <c r="G55" s="187"/>
      <c r="H55" s="187"/>
      <c r="I55" s="187"/>
      <c r="J55" s="187"/>
    </row>
    <row r="56" spans="2:10" ht="24" customHeight="1">
      <c r="B56" s="185"/>
      <c r="E56" s="187"/>
      <c r="F56" s="187"/>
      <c r="G56" s="187"/>
      <c r="H56" s="187"/>
      <c r="I56" s="187"/>
      <c r="J56" s="187"/>
    </row>
    <row r="57" spans="2:10" ht="24" customHeight="1">
      <c r="B57" s="185"/>
      <c r="E57" s="187"/>
      <c r="F57" s="187"/>
      <c r="G57" s="187"/>
      <c r="H57" s="187"/>
      <c r="I57" s="187"/>
      <c r="J57" s="187"/>
    </row>
    <row r="58" spans="2:10" ht="24" customHeight="1">
      <c r="B58" s="185"/>
      <c r="E58" s="187"/>
      <c r="F58" s="187"/>
      <c r="G58" s="187"/>
      <c r="H58" s="187"/>
      <c r="I58" s="187"/>
      <c r="J58" s="187"/>
    </row>
    <row r="59" spans="2:10" ht="24" customHeight="1">
      <c r="B59" s="185"/>
      <c r="E59" s="187"/>
      <c r="F59" s="187"/>
      <c r="G59" s="187"/>
      <c r="H59" s="187"/>
      <c r="I59" s="187"/>
      <c r="J59" s="187"/>
    </row>
    <row r="60" spans="2:10" ht="24" customHeight="1">
      <c r="B60" s="185"/>
      <c r="E60" s="187"/>
      <c r="F60" s="187"/>
      <c r="G60" s="187"/>
      <c r="H60" s="187"/>
      <c r="I60" s="187"/>
      <c r="J60" s="187"/>
    </row>
    <row r="61" spans="2:10" ht="24" customHeight="1">
      <c r="B61" s="185"/>
    </row>
    <row r="69" spans="2:2" ht="24" customHeight="1">
      <c r="B69" s="185"/>
    </row>
  </sheetData>
  <mergeCells count="6">
    <mergeCell ref="D6:G6"/>
    <mergeCell ref="H6:J6"/>
    <mergeCell ref="A1:J1"/>
    <mergeCell ref="A2:J2"/>
    <mergeCell ref="A3:J3"/>
    <mergeCell ref="A4:J4"/>
  </mergeCells>
  <pageMargins left="0.8" right="0.55000000000000004" top="1" bottom="0.5" header="0.5" footer="0.3"/>
  <pageSetup paperSize="9" scale="75" fitToHeight="0" orientation="portrait" r:id="rId1"/>
  <headerFooter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U90"/>
  <sheetViews>
    <sheetView showGridLines="0" view="pageBreakPreview" topLeftCell="A3" zoomScale="80" zoomScaleNormal="100" zoomScaleSheetLayoutView="80" workbookViewId="0">
      <selection activeCell="I13" sqref="I13"/>
    </sheetView>
  </sheetViews>
  <sheetFormatPr defaultColWidth="9.125" defaultRowHeight="24" customHeight="1"/>
  <cols>
    <col min="1" max="1" width="59.25" style="185" customWidth="1"/>
    <col min="2" max="2" width="8.625" style="122" bestFit="1" customWidth="1"/>
    <col min="3" max="3" width="3.125" style="185" customWidth="1"/>
    <col min="4" max="4" width="13.75" style="185" bestFit="1" customWidth="1"/>
    <col min="5" max="5" width="1.125" style="185" customWidth="1"/>
    <col min="6" max="6" width="12.125" style="185" customWidth="1"/>
    <col min="7" max="8" width="1.125" style="185" customWidth="1"/>
    <col min="9" max="9" width="13.75" style="185" bestFit="1" customWidth="1"/>
    <col min="10" max="10" width="1.125" style="185" customWidth="1"/>
    <col min="11" max="11" width="13.125" style="185" bestFit="1" customWidth="1"/>
    <col min="12" max="12" width="9.125" style="185"/>
    <col min="13" max="13" width="10.125" style="185" bestFit="1" customWidth="1"/>
    <col min="14" max="14" width="9.125" style="185"/>
    <col min="15" max="15" width="12.625" style="81" bestFit="1" customWidth="1"/>
    <col min="16" max="16384" width="9.125" style="185"/>
  </cols>
  <sheetData>
    <row r="1" spans="1:21" ht="26.4">
      <c r="A1" s="210" t="str">
        <f>งบดุล!A1</f>
        <v>บริษัท สเปเชี่ยลตี้ เนเชอรัล โปรดักส์ จำกัด (มหาชน) และบริษัทย่อย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21" ht="26.4">
      <c r="A2" s="210" t="s">
        <v>70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21" ht="26.4">
      <c r="A3" s="208" t="str">
        <f>งบดุล!A3</f>
        <v>ณ วันที่ 31 ธันวาคม 2566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4" spans="1:21" ht="24" customHeight="1">
      <c r="A4" s="209" t="s">
        <v>66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1:21" ht="9" customHeight="1"/>
    <row r="6" spans="1:21" ht="24" customHeight="1">
      <c r="B6" s="93" t="s">
        <v>32</v>
      </c>
      <c r="C6" s="93"/>
      <c r="D6" s="207" t="s">
        <v>0</v>
      </c>
      <c r="E6" s="207"/>
      <c r="F6" s="207"/>
      <c r="G6" s="207"/>
      <c r="H6" s="207"/>
      <c r="I6" s="207" t="s">
        <v>30</v>
      </c>
      <c r="J6" s="207"/>
      <c r="K6" s="207"/>
    </row>
    <row r="7" spans="1:21" ht="24" customHeight="1">
      <c r="B7" s="93"/>
      <c r="C7" s="93"/>
      <c r="D7" s="93" t="s">
        <v>36</v>
      </c>
      <c r="E7" s="138"/>
      <c r="F7" s="93" t="s">
        <v>36</v>
      </c>
      <c r="I7" s="93" t="s">
        <v>36</v>
      </c>
      <c r="J7" s="138"/>
      <c r="K7" s="93" t="s">
        <v>36</v>
      </c>
    </row>
    <row r="8" spans="1:21" ht="24" customHeight="1">
      <c r="B8" s="93"/>
      <c r="C8" s="93"/>
      <c r="D8" s="93" t="s">
        <v>37</v>
      </c>
      <c r="E8" s="138"/>
      <c r="F8" s="93" t="s">
        <v>37</v>
      </c>
      <c r="I8" s="93" t="s">
        <v>37</v>
      </c>
      <c r="J8" s="138"/>
      <c r="K8" s="93" t="s">
        <v>37</v>
      </c>
    </row>
    <row r="9" spans="1:21" ht="24" customHeight="1">
      <c r="B9" s="93"/>
      <c r="C9" s="93"/>
      <c r="D9" s="186">
        <v>2566</v>
      </c>
      <c r="E9" s="138"/>
      <c r="F9" s="186">
        <v>2565</v>
      </c>
      <c r="I9" s="186">
        <v>2566</v>
      </c>
      <c r="J9" s="138"/>
      <c r="K9" s="186">
        <v>2565</v>
      </c>
    </row>
    <row r="10" spans="1:21" ht="24" customHeight="1">
      <c r="A10" s="93" t="s">
        <v>45</v>
      </c>
      <c r="B10" s="93"/>
      <c r="C10" s="93"/>
      <c r="D10" s="187"/>
      <c r="E10" s="187"/>
      <c r="F10" s="187"/>
      <c r="G10" s="187"/>
      <c r="H10" s="187"/>
      <c r="I10" s="187"/>
      <c r="J10" s="187"/>
      <c r="K10" s="187"/>
    </row>
    <row r="11" spans="1:21" ht="24" customHeight="1">
      <c r="A11" s="185" t="s">
        <v>5</v>
      </c>
      <c r="C11" s="122"/>
      <c r="D11" s="188"/>
      <c r="E11" s="188"/>
      <c r="F11" s="188"/>
      <c r="G11" s="188"/>
      <c r="H11" s="188"/>
      <c r="I11" s="188"/>
      <c r="J11" s="188"/>
      <c r="K11" s="188"/>
    </row>
    <row r="12" spans="1:21" ht="24" customHeight="1">
      <c r="A12" s="189" t="s">
        <v>180</v>
      </c>
      <c r="B12" s="122">
        <v>15</v>
      </c>
      <c r="C12" s="122"/>
      <c r="D12" s="2">
        <v>130000000</v>
      </c>
      <c r="E12" s="190"/>
      <c r="F12" s="79" t="s">
        <v>176</v>
      </c>
      <c r="G12" s="190"/>
      <c r="H12" s="190"/>
      <c r="I12" s="79" t="s">
        <v>176</v>
      </c>
      <c r="J12" s="191"/>
      <c r="K12" s="79" t="s">
        <v>176</v>
      </c>
      <c r="R12" s="192"/>
      <c r="U12" s="193"/>
    </row>
    <row r="13" spans="1:21" ht="24" customHeight="1">
      <c r="A13" s="189" t="s">
        <v>57</v>
      </c>
      <c r="B13" s="122">
        <v>16</v>
      </c>
      <c r="C13" s="122"/>
      <c r="D13" s="2">
        <v>39614201</v>
      </c>
      <c r="E13" s="190"/>
      <c r="F13" s="2">
        <v>41823789</v>
      </c>
      <c r="G13" s="190"/>
      <c r="H13" s="190"/>
      <c r="I13" s="2">
        <v>14527746</v>
      </c>
      <c r="J13" s="191"/>
      <c r="K13" s="2">
        <v>8377088</v>
      </c>
      <c r="R13" s="192"/>
      <c r="U13" s="193"/>
    </row>
    <row r="14" spans="1:21" ht="24" customHeight="1">
      <c r="A14" s="189" t="s">
        <v>120</v>
      </c>
      <c r="C14" s="122"/>
      <c r="D14" s="2"/>
      <c r="E14" s="190"/>
      <c r="F14" s="2"/>
      <c r="G14" s="190"/>
      <c r="H14" s="190"/>
      <c r="I14" s="2"/>
      <c r="J14" s="194"/>
      <c r="K14" s="2"/>
      <c r="R14" s="192"/>
      <c r="U14" s="193"/>
    </row>
    <row r="15" spans="1:21" ht="24" customHeight="1">
      <c r="A15" s="195" t="s">
        <v>52</v>
      </c>
      <c r="B15" s="122">
        <v>17</v>
      </c>
      <c r="C15" s="122"/>
      <c r="D15" s="12">
        <v>2614648</v>
      </c>
      <c r="E15" s="190"/>
      <c r="F15" s="12">
        <v>5737656</v>
      </c>
      <c r="G15" s="190"/>
      <c r="H15" s="190"/>
      <c r="I15" s="79" t="s">
        <v>176</v>
      </c>
      <c r="J15" s="191"/>
      <c r="K15" s="2">
        <v>1008000</v>
      </c>
      <c r="R15" s="192"/>
      <c r="U15" s="193"/>
    </row>
    <row r="16" spans="1:21" ht="24" customHeight="1">
      <c r="A16" s="189" t="s">
        <v>113</v>
      </c>
      <c r="C16" s="122"/>
      <c r="D16" s="2"/>
      <c r="E16" s="190"/>
      <c r="F16" s="2"/>
      <c r="G16" s="190"/>
      <c r="H16" s="190"/>
      <c r="I16" s="34"/>
      <c r="J16" s="194"/>
      <c r="K16" s="34"/>
      <c r="R16" s="192"/>
      <c r="U16" s="193"/>
    </row>
    <row r="17" spans="1:21" ht="24" customHeight="1">
      <c r="A17" s="195" t="s">
        <v>52</v>
      </c>
      <c r="B17" s="122">
        <v>18</v>
      </c>
      <c r="C17" s="122"/>
      <c r="D17" s="12">
        <v>1162836</v>
      </c>
      <c r="E17" s="190"/>
      <c r="F17" s="12">
        <v>2029286</v>
      </c>
      <c r="G17" s="190"/>
      <c r="H17" s="190"/>
      <c r="I17" s="34">
        <v>862039</v>
      </c>
      <c r="J17" s="191"/>
      <c r="K17" s="34">
        <v>1303074</v>
      </c>
      <c r="R17" s="192"/>
      <c r="U17" s="193"/>
    </row>
    <row r="18" spans="1:21" ht="24" customHeight="1">
      <c r="A18" s="189" t="s">
        <v>166</v>
      </c>
      <c r="B18" s="122">
        <v>5.3</v>
      </c>
      <c r="C18" s="122"/>
      <c r="D18" s="67">
        <v>0</v>
      </c>
      <c r="E18" s="190"/>
      <c r="F18" s="12">
        <v>20000000</v>
      </c>
      <c r="G18" s="190"/>
      <c r="H18" s="190"/>
      <c r="I18" s="79" t="s">
        <v>176</v>
      </c>
      <c r="J18" s="191"/>
      <c r="K18" s="79" t="s">
        <v>176</v>
      </c>
      <c r="R18" s="192"/>
      <c r="U18" s="193"/>
    </row>
    <row r="19" spans="1:21" ht="24" customHeight="1">
      <c r="A19" s="196" t="s">
        <v>95</v>
      </c>
      <c r="C19" s="122"/>
      <c r="D19" s="2">
        <v>3059687</v>
      </c>
      <c r="E19" s="190"/>
      <c r="F19" s="2">
        <v>2332349</v>
      </c>
      <c r="G19" s="190"/>
      <c r="H19" s="190"/>
      <c r="I19" s="2">
        <v>304158</v>
      </c>
      <c r="J19" s="191"/>
      <c r="K19" s="2">
        <v>2332349</v>
      </c>
      <c r="M19" s="192"/>
      <c r="R19" s="192"/>
      <c r="U19" s="193"/>
    </row>
    <row r="20" spans="1:21" ht="24" customHeight="1">
      <c r="A20" s="189" t="s">
        <v>6</v>
      </c>
      <c r="C20" s="122"/>
      <c r="D20" s="2">
        <v>1884843</v>
      </c>
      <c r="E20" s="190"/>
      <c r="F20" s="2">
        <v>3547037</v>
      </c>
      <c r="G20" s="190"/>
      <c r="H20" s="190"/>
      <c r="I20" s="2">
        <f>281951</f>
        <v>281951</v>
      </c>
      <c r="J20" s="191"/>
      <c r="K20" s="2">
        <v>154404</v>
      </c>
      <c r="R20" s="192"/>
      <c r="U20" s="193"/>
    </row>
    <row r="21" spans="1:21" ht="24" customHeight="1">
      <c r="A21" s="197" t="s">
        <v>7</v>
      </c>
      <c r="B21" s="198"/>
      <c r="C21" s="198"/>
      <c r="D21" s="14">
        <f>SUM(D12:D20)</f>
        <v>178336215</v>
      </c>
      <c r="E21" s="190"/>
      <c r="F21" s="14">
        <f>SUM(F12:F20)</f>
        <v>75470117</v>
      </c>
      <c r="G21" s="190"/>
      <c r="H21" s="190"/>
      <c r="I21" s="14">
        <f>SUM(I12:I20)</f>
        <v>15975894</v>
      </c>
      <c r="J21" s="191" t="s">
        <v>54</v>
      </c>
      <c r="K21" s="14">
        <f>SUM(K12:K20)</f>
        <v>13174915</v>
      </c>
      <c r="R21" s="192"/>
      <c r="U21" s="193"/>
    </row>
    <row r="22" spans="1:21" ht="24" customHeight="1">
      <c r="A22" s="197"/>
      <c r="B22" s="198"/>
      <c r="C22" s="198"/>
      <c r="D22" s="2"/>
      <c r="E22" s="190"/>
      <c r="F22" s="2"/>
      <c r="G22" s="190"/>
      <c r="H22" s="190"/>
      <c r="I22" s="2"/>
      <c r="J22" s="191"/>
      <c r="K22" s="2"/>
      <c r="R22" s="192"/>
      <c r="U22" s="193"/>
    </row>
    <row r="23" spans="1:21" ht="24" customHeight="1">
      <c r="A23" s="185" t="s">
        <v>25</v>
      </c>
      <c r="B23" s="198"/>
      <c r="C23" s="198"/>
      <c r="D23" s="2"/>
      <c r="E23" s="190"/>
      <c r="F23" s="2"/>
      <c r="G23" s="190"/>
      <c r="H23" s="190"/>
      <c r="I23" s="2"/>
      <c r="J23" s="191" t="s">
        <v>54</v>
      </c>
      <c r="K23" s="2"/>
      <c r="R23" s="192"/>
      <c r="U23" s="193"/>
    </row>
    <row r="24" spans="1:21" ht="24" customHeight="1">
      <c r="A24" s="189" t="s">
        <v>121</v>
      </c>
      <c r="B24" s="122">
        <v>17</v>
      </c>
      <c r="C24" s="122"/>
      <c r="D24" s="12">
        <v>1209284</v>
      </c>
      <c r="E24" s="190"/>
      <c r="F24" s="12">
        <v>8328776</v>
      </c>
      <c r="G24" s="190"/>
      <c r="H24" s="190"/>
      <c r="I24" s="79" t="s">
        <v>176</v>
      </c>
      <c r="J24" s="191"/>
      <c r="K24" s="12">
        <v>368000</v>
      </c>
      <c r="R24" s="192"/>
      <c r="U24" s="193"/>
    </row>
    <row r="25" spans="1:21" ht="24" customHeight="1">
      <c r="A25" s="189" t="s">
        <v>200</v>
      </c>
      <c r="B25" s="122">
        <v>5.3</v>
      </c>
      <c r="C25" s="122"/>
      <c r="D25" s="67">
        <v>0</v>
      </c>
      <c r="E25" s="190"/>
      <c r="F25" s="12">
        <v>191000000</v>
      </c>
      <c r="G25" s="191"/>
      <c r="H25" s="191"/>
      <c r="I25" s="79" t="s">
        <v>176</v>
      </c>
      <c r="J25" s="191"/>
      <c r="K25" s="79" t="s">
        <v>176</v>
      </c>
      <c r="R25" s="192"/>
      <c r="U25" s="193"/>
    </row>
    <row r="26" spans="1:21" ht="24" customHeight="1">
      <c r="A26" s="189" t="s">
        <v>114</v>
      </c>
      <c r="B26" s="122">
        <v>18</v>
      </c>
      <c r="C26" s="122"/>
      <c r="D26" s="12">
        <v>2892682</v>
      </c>
      <c r="E26" s="190"/>
      <c r="F26" s="12">
        <v>4121022</v>
      </c>
      <c r="G26" s="190"/>
      <c r="H26" s="190"/>
      <c r="I26" s="12">
        <v>2256137</v>
      </c>
      <c r="J26" s="191"/>
      <c r="K26" s="12">
        <v>3118179</v>
      </c>
      <c r="R26" s="192"/>
      <c r="U26" s="193"/>
    </row>
    <row r="27" spans="1:21" ht="24" customHeight="1">
      <c r="A27" s="189" t="s">
        <v>56</v>
      </c>
      <c r="C27" s="122"/>
      <c r="D27" s="22"/>
      <c r="E27" s="190"/>
      <c r="F27" s="22"/>
      <c r="G27" s="190"/>
      <c r="H27" s="190"/>
      <c r="I27" s="22"/>
      <c r="J27" s="191"/>
      <c r="K27" s="22"/>
      <c r="R27" s="192"/>
      <c r="U27" s="193"/>
    </row>
    <row r="28" spans="1:21" ht="24" customHeight="1">
      <c r="A28" s="195" t="s">
        <v>110</v>
      </c>
      <c r="B28" s="122">
        <v>19</v>
      </c>
      <c r="C28" s="122"/>
      <c r="D28" s="2">
        <v>8240556</v>
      </c>
      <c r="E28" s="190"/>
      <c r="F28" s="2">
        <v>11774486</v>
      </c>
      <c r="G28" s="190"/>
      <c r="H28" s="190"/>
      <c r="I28" s="2">
        <f>3415148+1</f>
        <v>3415149</v>
      </c>
      <c r="J28" s="191"/>
      <c r="K28" s="2">
        <v>4201422</v>
      </c>
      <c r="R28" s="192"/>
      <c r="U28" s="193"/>
    </row>
    <row r="29" spans="1:21" ht="24" customHeight="1">
      <c r="A29" s="197" t="s">
        <v>23</v>
      </c>
      <c r="B29" s="198"/>
      <c r="C29" s="198"/>
      <c r="D29" s="14">
        <f>SUM(D24:D28)</f>
        <v>12342522</v>
      </c>
      <c r="E29" s="190"/>
      <c r="F29" s="14">
        <f>SUM(F24:F28)</f>
        <v>215224284</v>
      </c>
      <c r="G29" s="190"/>
      <c r="H29" s="190"/>
      <c r="I29" s="14">
        <f>SUM(I24:I28)</f>
        <v>5671286</v>
      </c>
      <c r="J29" s="191" t="s">
        <v>54</v>
      </c>
      <c r="K29" s="14">
        <f>SUM(K24:K28)</f>
        <v>7687601</v>
      </c>
      <c r="R29" s="192"/>
      <c r="U29" s="193"/>
    </row>
    <row r="30" spans="1:21" ht="24" customHeight="1">
      <c r="A30" s="189" t="s">
        <v>8</v>
      </c>
      <c r="B30" s="198"/>
      <c r="C30" s="198"/>
      <c r="D30" s="14">
        <f>D21+D29</f>
        <v>190678737</v>
      </c>
      <c r="E30" s="190"/>
      <c r="F30" s="14">
        <f>F21+F29</f>
        <v>290694401</v>
      </c>
      <c r="G30" s="190"/>
      <c r="H30" s="190"/>
      <c r="I30" s="14">
        <f>I21+I29</f>
        <v>21647180</v>
      </c>
      <c r="J30" s="191" t="s">
        <v>54</v>
      </c>
      <c r="K30" s="14">
        <f>K21+K29</f>
        <v>20862516</v>
      </c>
      <c r="R30" s="192"/>
      <c r="U30" s="193"/>
    </row>
    <row r="31" spans="1:21" ht="9.6" customHeight="1">
      <c r="A31" s="189"/>
      <c r="B31" s="198"/>
      <c r="C31" s="198"/>
      <c r="D31" s="190"/>
      <c r="E31" s="190"/>
      <c r="F31" s="190"/>
      <c r="G31" s="190"/>
      <c r="H31" s="190"/>
      <c r="I31" s="190"/>
      <c r="J31" s="190"/>
      <c r="K31" s="190"/>
    </row>
    <row r="32" spans="1:21" ht="19.8">
      <c r="A32" s="189"/>
      <c r="B32" s="198"/>
      <c r="C32" s="198"/>
      <c r="D32" s="190"/>
      <c r="E32" s="190"/>
      <c r="F32" s="190"/>
      <c r="G32" s="190"/>
      <c r="H32" s="190"/>
      <c r="I32" s="190"/>
      <c r="J32" s="190"/>
      <c r="K32" s="190"/>
    </row>
    <row r="33" spans="1:11" ht="19.8">
      <c r="A33" s="189"/>
      <c r="B33" s="198"/>
      <c r="C33" s="198"/>
      <c r="D33" s="190"/>
      <c r="E33" s="190"/>
      <c r="F33" s="190"/>
      <c r="G33" s="190"/>
      <c r="H33" s="190"/>
      <c r="I33" s="190"/>
      <c r="J33" s="190"/>
      <c r="K33" s="190"/>
    </row>
    <row r="34" spans="1:11" ht="19.8">
      <c r="A34" s="189"/>
      <c r="B34" s="198"/>
      <c r="C34" s="198"/>
      <c r="D34" s="190"/>
      <c r="E34" s="190"/>
      <c r="F34" s="190"/>
      <c r="G34" s="190"/>
      <c r="H34" s="190"/>
      <c r="I34" s="190"/>
      <c r="J34" s="190"/>
      <c r="K34" s="190"/>
    </row>
    <row r="35" spans="1:11" ht="19.8">
      <c r="A35" s="189"/>
      <c r="B35" s="198"/>
      <c r="C35" s="198"/>
      <c r="D35" s="190"/>
      <c r="E35" s="190"/>
      <c r="F35" s="190"/>
      <c r="G35" s="190"/>
      <c r="H35" s="190"/>
      <c r="I35" s="190"/>
      <c r="J35" s="190"/>
      <c r="K35" s="190"/>
    </row>
    <row r="36" spans="1:11" ht="19.8">
      <c r="A36" s="189"/>
      <c r="B36" s="198"/>
      <c r="C36" s="198"/>
      <c r="D36" s="190"/>
      <c r="E36" s="190"/>
      <c r="F36" s="190"/>
      <c r="G36" s="190"/>
      <c r="H36" s="190"/>
      <c r="I36" s="190"/>
      <c r="J36" s="190"/>
      <c r="K36" s="190"/>
    </row>
    <row r="37" spans="1:11" ht="19.8">
      <c r="A37" s="189"/>
      <c r="B37" s="198"/>
      <c r="C37" s="198"/>
      <c r="D37" s="190"/>
      <c r="E37" s="190"/>
      <c r="F37" s="190"/>
      <c r="G37" s="190"/>
      <c r="H37" s="190"/>
      <c r="I37" s="190"/>
      <c r="J37" s="190"/>
      <c r="K37" s="190"/>
    </row>
    <row r="38" spans="1:11" ht="19.8">
      <c r="A38" s="189"/>
      <c r="B38" s="198"/>
      <c r="C38" s="198"/>
      <c r="D38" s="190"/>
      <c r="E38" s="190"/>
      <c r="F38" s="190"/>
      <c r="G38" s="190"/>
      <c r="H38" s="190"/>
      <c r="I38" s="190"/>
      <c r="J38" s="190"/>
      <c r="K38" s="190"/>
    </row>
    <row r="39" spans="1:11" ht="19.8">
      <c r="A39" s="189"/>
      <c r="B39" s="198"/>
      <c r="C39" s="198"/>
      <c r="D39" s="190"/>
      <c r="E39" s="190"/>
      <c r="F39" s="190"/>
      <c r="G39" s="190"/>
      <c r="H39" s="190"/>
      <c r="I39" s="190"/>
      <c r="J39" s="190"/>
      <c r="K39" s="190"/>
    </row>
    <row r="40" spans="1:11" ht="19.8">
      <c r="A40" s="189"/>
      <c r="B40" s="198"/>
      <c r="C40" s="198"/>
      <c r="D40" s="190"/>
      <c r="E40" s="190"/>
      <c r="F40" s="190"/>
      <c r="G40" s="190"/>
      <c r="H40" s="190"/>
      <c r="I40" s="190"/>
      <c r="J40" s="190"/>
      <c r="K40" s="190"/>
    </row>
    <row r="41" spans="1:11" ht="19.8">
      <c r="A41" s="189"/>
      <c r="B41" s="198"/>
      <c r="C41" s="198"/>
      <c r="D41" s="190"/>
      <c r="E41" s="190"/>
      <c r="F41" s="190"/>
      <c r="G41" s="190"/>
      <c r="H41" s="190"/>
      <c r="I41" s="190"/>
      <c r="J41" s="190"/>
      <c r="K41" s="190"/>
    </row>
    <row r="42" spans="1:11" ht="19.8">
      <c r="A42" s="189"/>
      <c r="B42" s="198"/>
      <c r="C42" s="198"/>
      <c r="D42" s="190"/>
      <c r="E42" s="190"/>
      <c r="F42" s="190"/>
      <c r="G42" s="190"/>
      <c r="H42" s="190"/>
      <c r="I42" s="190"/>
      <c r="J42" s="190"/>
      <c r="K42" s="190"/>
    </row>
    <row r="43" spans="1:11" ht="19.8">
      <c r="A43" s="189"/>
      <c r="B43" s="198"/>
      <c r="C43" s="198"/>
      <c r="D43" s="190"/>
      <c r="E43" s="190"/>
      <c r="F43" s="190"/>
      <c r="G43" s="190"/>
      <c r="H43" s="190"/>
      <c r="I43" s="190"/>
      <c r="J43" s="190"/>
      <c r="K43" s="190"/>
    </row>
    <row r="44" spans="1:11" ht="19.8">
      <c r="A44" s="189"/>
      <c r="B44" s="198"/>
      <c r="C44" s="198"/>
      <c r="D44" s="190"/>
      <c r="E44" s="190"/>
      <c r="F44" s="190"/>
      <c r="G44" s="190"/>
      <c r="H44" s="190"/>
      <c r="I44" s="190"/>
      <c r="J44" s="190"/>
      <c r="K44" s="190"/>
    </row>
    <row r="45" spans="1:11" ht="19.8">
      <c r="A45" s="189"/>
      <c r="B45" s="198"/>
      <c r="C45" s="198"/>
      <c r="D45" s="190"/>
      <c r="E45" s="190"/>
      <c r="F45" s="190"/>
      <c r="G45" s="190"/>
      <c r="H45" s="190"/>
      <c r="I45" s="190"/>
      <c r="J45" s="190"/>
      <c r="K45" s="190"/>
    </row>
    <row r="46" spans="1:11" ht="26.4">
      <c r="A46" s="210" t="str">
        <f>A1</f>
        <v>บริษัท สเปเชี่ยลตี้ เนเชอรัล โปรดักส์ จำกัด (มหาชน) และบริษัทย่อย</v>
      </c>
      <c r="B46" s="210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26.4">
      <c r="A47" s="210" t="s">
        <v>70</v>
      </c>
      <c r="B47" s="210"/>
      <c r="C47" s="210"/>
      <c r="D47" s="210"/>
      <c r="E47" s="210"/>
      <c r="F47" s="210"/>
      <c r="G47" s="210"/>
      <c r="H47" s="210"/>
      <c r="I47" s="210"/>
      <c r="J47" s="210"/>
      <c r="K47" s="210"/>
    </row>
    <row r="48" spans="1:11" ht="26.4">
      <c r="A48" s="210" t="str">
        <f>A3</f>
        <v>ณ วันที่ 31 ธันวาคม 2566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</row>
    <row r="49" spans="1:21" ht="24" customHeight="1">
      <c r="A49" s="209" t="s">
        <v>66</v>
      </c>
      <c r="B49" s="209"/>
      <c r="C49" s="209"/>
      <c r="D49" s="209"/>
      <c r="E49" s="209"/>
      <c r="F49" s="209"/>
      <c r="G49" s="209"/>
      <c r="H49" s="209"/>
      <c r="I49" s="209"/>
      <c r="J49" s="209"/>
      <c r="K49" s="209"/>
    </row>
    <row r="50" spans="1:21" ht="9" customHeight="1"/>
    <row r="51" spans="1:21" ht="24" customHeight="1">
      <c r="B51" s="93" t="s">
        <v>32</v>
      </c>
      <c r="C51" s="93"/>
      <c r="D51" s="207" t="s">
        <v>0</v>
      </c>
      <c r="E51" s="207"/>
      <c r="F51" s="207"/>
      <c r="G51" s="207"/>
      <c r="H51" s="207"/>
      <c r="I51" s="207" t="s">
        <v>30</v>
      </c>
      <c r="J51" s="207"/>
      <c r="K51" s="207"/>
    </row>
    <row r="52" spans="1:21" ht="24" customHeight="1">
      <c r="B52" s="93"/>
      <c r="C52" s="93"/>
      <c r="D52" s="93" t="s">
        <v>36</v>
      </c>
      <c r="E52" s="138"/>
      <c r="F52" s="93" t="s">
        <v>36</v>
      </c>
      <c r="I52" s="93" t="s">
        <v>36</v>
      </c>
      <c r="J52" s="138"/>
      <c r="K52" s="93" t="s">
        <v>36</v>
      </c>
    </row>
    <row r="53" spans="1:21" ht="24" customHeight="1">
      <c r="B53" s="93"/>
      <c r="C53" s="93"/>
      <c r="D53" s="93" t="s">
        <v>37</v>
      </c>
      <c r="E53" s="138"/>
      <c r="F53" s="93" t="s">
        <v>37</v>
      </c>
      <c r="I53" s="93" t="s">
        <v>37</v>
      </c>
      <c r="J53" s="138"/>
      <c r="K53" s="93" t="s">
        <v>37</v>
      </c>
    </row>
    <row r="54" spans="1:21" ht="24" customHeight="1">
      <c r="B54" s="93"/>
      <c r="C54" s="93"/>
      <c r="D54" s="186">
        <v>2566</v>
      </c>
      <c r="E54" s="138"/>
      <c r="F54" s="186">
        <v>2565</v>
      </c>
      <c r="I54" s="186">
        <v>2566</v>
      </c>
      <c r="J54" s="138"/>
      <c r="K54" s="186">
        <v>2565</v>
      </c>
    </row>
    <row r="55" spans="1:21" ht="24" customHeight="1">
      <c r="A55" s="93" t="s">
        <v>146</v>
      </c>
      <c r="B55" s="93"/>
      <c r="C55" s="93"/>
      <c r="D55" s="187"/>
      <c r="E55" s="187"/>
      <c r="F55" s="187"/>
      <c r="G55" s="187"/>
      <c r="H55" s="187"/>
      <c r="I55" s="187"/>
      <c r="J55" s="187"/>
      <c r="K55" s="187"/>
    </row>
    <row r="56" spans="1:21" ht="24" customHeight="1">
      <c r="A56" s="185" t="s">
        <v>46</v>
      </c>
      <c r="B56" s="198"/>
      <c r="C56" s="188"/>
      <c r="D56" s="188"/>
      <c r="E56" s="188"/>
      <c r="F56" s="188"/>
      <c r="G56" s="188"/>
      <c r="H56" s="188"/>
      <c r="I56" s="188"/>
      <c r="J56" s="188"/>
      <c r="K56" s="188"/>
    </row>
    <row r="57" spans="1:21" ht="24" customHeight="1">
      <c r="A57" s="188" t="s">
        <v>28</v>
      </c>
      <c r="B57" s="198"/>
      <c r="C57" s="188"/>
      <c r="D57" s="188"/>
      <c r="E57" s="188"/>
      <c r="F57" s="188"/>
      <c r="G57" s="188"/>
      <c r="H57" s="188"/>
      <c r="I57" s="188"/>
      <c r="J57" s="188"/>
      <c r="K57" s="188"/>
    </row>
    <row r="58" spans="1:21" ht="24" customHeight="1">
      <c r="A58" s="189" t="s">
        <v>9</v>
      </c>
      <c r="B58" s="198"/>
      <c r="C58" s="189"/>
      <c r="D58" s="188"/>
      <c r="E58" s="188"/>
      <c r="F58" s="188"/>
      <c r="G58" s="188"/>
      <c r="H58" s="188"/>
      <c r="I58" s="188"/>
      <c r="J58" s="188"/>
      <c r="K58" s="188"/>
    </row>
    <row r="59" spans="1:21" ht="24" customHeight="1" thickBot="1">
      <c r="A59" s="195" t="s">
        <v>184</v>
      </c>
      <c r="B59" s="198">
        <v>20</v>
      </c>
      <c r="C59" s="199"/>
      <c r="D59" s="77">
        <v>405000000</v>
      </c>
      <c r="E59" s="190"/>
      <c r="G59" s="198"/>
      <c r="H59" s="198"/>
      <c r="I59" s="77">
        <v>405000000</v>
      </c>
      <c r="J59" s="190"/>
      <c r="R59" s="192"/>
      <c r="U59" s="192"/>
    </row>
    <row r="60" spans="1:21" ht="24" customHeight="1" thickTop="1" thickBot="1">
      <c r="A60" s="195" t="s">
        <v>191</v>
      </c>
      <c r="B60" s="198"/>
      <c r="C60" s="199"/>
      <c r="D60" s="2"/>
      <c r="E60" s="190"/>
      <c r="F60" s="77">
        <v>300000000</v>
      </c>
      <c r="G60" s="198"/>
      <c r="H60" s="198"/>
      <c r="I60" s="2"/>
      <c r="J60" s="190"/>
      <c r="K60" s="77">
        <v>300000000</v>
      </c>
      <c r="R60" s="192"/>
      <c r="U60" s="192"/>
    </row>
    <row r="61" spans="1:21" ht="9" customHeight="1" thickTop="1">
      <c r="A61" s="195"/>
      <c r="B61" s="198"/>
      <c r="C61" s="198"/>
      <c r="D61" s="198"/>
      <c r="E61" s="198"/>
      <c r="F61" s="198"/>
      <c r="G61" s="198"/>
      <c r="H61" s="198"/>
      <c r="I61" s="198"/>
      <c r="J61" s="198"/>
      <c r="K61" s="198"/>
      <c r="R61" s="192"/>
      <c r="U61" s="192"/>
    </row>
    <row r="62" spans="1:21" ht="24" customHeight="1">
      <c r="A62" s="189" t="s">
        <v>35</v>
      </c>
      <c r="B62" s="198"/>
      <c r="C62" s="189"/>
      <c r="D62" s="190"/>
      <c r="E62" s="190"/>
      <c r="F62" s="190"/>
      <c r="G62" s="190"/>
      <c r="H62" s="190"/>
      <c r="I62" s="190"/>
      <c r="J62" s="190"/>
      <c r="K62" s="190"/>
      <c r="R62" s="192"/>
      <c r="U62" s="192"/>
    </row>
    <row r="63" spans="1:21" ht="24" customHeight="1">
      <c r="A63" s="195" t="s">
        <v>182</v>
      </c>
      <c r="B63" s="198">
        <v>20</v>
      </c>
      <c r="C63" s="189"/>
      <c r="D63" s="190">
        <v>300000000</v>
      </c>
      <c r="E63" s="190"/>
      <c r="F63" s="190"/>
      <c r="G63" s="190"/>
      <c r="H63" s="190"/>
      <c r="I63" s="190">
        <v>300000000</v>
      </c>
      <c r="J63" s="190"/>
      <c r="K63" s="190"/>
      <c r="R63" s="192"/>
      <c r="U63" s="192"/>
    </row>
    <row r="64" spans="1:21" ht="24" customHeight="1">
      <c r="A64" s="195" t="s">
        <v>191</v>
      </c>
      <c r="B64" s="198"/>
      <c r="C64" s="189"/>
      <c r="D64" s="190"/>
      <c r="E64" s="190"/>
      <c r="F64" s="190">
        <v>300000000</v>
      </c>
      <c r="G64" s="198"/>
      <c r="H64" s="198"/>
      <c r="J64" s="190"/>
      <c r="K64" s="190">
        <v>300000000</v>
      </c>
      <c r="R64" s="192"/>
      <c r="U64" s="192"/>
    </row>
    <row r="65" spans="1:21" ht="24" customHeight="1">
      <c r="A65" s="188" t="s">
        <v>105</v>
      </c>
      <c r="B65" s="198"/>
      <c r="C65" s="199"/>
      <c r="D65" s="190">
        <v>46550000</v>
      </c>
      <c r="E65" s="190"/>
      <c r="F65" s="190">
        <v>46550000</v>
      </c>
      <c r="G65" s="190"/>
      <c r="H65" s="190"/>
      <c r="I65" s="190">
        <v>46550000</v>
      </c>
      <c r="J65" s="190"/>
      <c r="K65" s="190">
        <v>46550000</v>
      </c>
      <c r="R65" s="192"/>
      <c r="U65" s="192"/>
    </row>
    <row r="66" spans="1:21" ht="24" customHeight="1">
      <c r="A66" s="188" t="s">
        <v>185</v>
      </c>
      <c r="B66" s="198">
        <v>4</v>
      </c>
      <c r="C66" s="199"/>
      <c r="D66" s="190">
        <v>-1459276</v>
      </c>
      <c r="E66" s="190"/>
      <c r="F66" s="200">
        <v>-1459276</v>
      </c>
      <c r="G66" s="190"/>
      <c r="H66" s="190"/>
      <c r="I66" s="79" t="s">
        <v>176</v>
      </c>
      <c r="J66" s="190"/>
      <c r="K66" s="79" t="s">
        <v>176</v>
      </c>
      <c r="R66" s="192"/>
      <c r="U66" s="192"/>
    </row>
    <row r="67" spans="1:21" ht="24" customHeight="1">
      <c r="A67" s="188" t="s">
        <v>10</v>
      </c>
      <c r="C67" s="122"/>
      <c r="D67" s="190"/>
      <c r="E67" s="190"/>
      <c r="F67" s="190"/>
      <c r="G67" s="190"/>
      <c r="H67" s="190"/>
      <c r="I67" s="190"/>
      <c r="J67" s="190"/>
      <c r="K67" s="190"/>
      <c r="R67" s="192"/>
      <c r="U67" s="192"/>
    </row>
    <row r="68" spans="1:21" ht="24" customHeight="1">
      <c r="A68" s="189" t="s">
        <v>11</v>
      </c>
      <c r="C68" s="122"/>
      <c r="D68" s="190"/>
      <c r="E68" s="190"/>
      <c r="F68" s="190"/>
      <c r="G68" s="190"/>
      <c r="H68" s="190"/>
      <c r="I68" s="190"/>
      <c r="J68" s="190"/>
      <c r="K68" s="190"/>
      <c r="R68" s="192"/>
      <c r="U68" s="192"/>
    </row>
    <row r="69" spans="1:21" ht="24" customHeight="1">
      <c r="A69" s="195" t="s">
        <v>38</v>
      </c>
      <c r="B69" s="198">
        <v>21</v>
      </c>
      <c r="C69" s="122"/>
      <c r="D69" s="2">
        <v>15400000</v>
      </c>
      <c r="E69" s="190"/>
      <c r="F69" s="2">
        <v>14800000</v>
      </c>
      <c r="G69" s="190"/>
      <c r="H69" s="190"/>
      <c r="I69" s="2">
        <v>15400000</v>
      </c>
      <c r="J69" s="190"/>
      <c r="K69" s="2">
        <v>14800000</v>
      </c>
      <c r="R69" s="201"/>
      <c r="U69" s="201"/>
    </row>
    <row r="70" spans="1:21" ht="24" customHeight="1">
      <c r="A70" s="189" t="s">
        <v>27</v>
      </c>
      <c r="C70" s="122"/>
      <c r="D70" s="2">
        <v>80049901</v>
      </c>
      <c r="E70" s="190"/>
      <c r="F70" s="2">
        <v>43823157</v>
      </c>
      <c r="G70" s="190"/>
      <c r="H70" s="190"/>
      <c r="I70" s="2">
        <v>18235524</v>
      </c>
      <c r="J70" s="190"/>
      <c r="K70" s="2">
        <v>9818656</v>
      </c>
      <c r="R70" s="201"/>
      <c r="U70" s="201"/>
    </row>
    <row r="71" spans="1:21" ht="24" customHeight="1">
      <c r="A71" s="188" t="s">
        <v>53</v>
      </c>
      <c r="B71" s="198"/>
      <c r="C71" s="122"/>
      <c r="D71" s="11">
        <v>5909229</v>
      </c>
      <c r="E71" s="190"/>
      <c r="F71" s="11">
        <v>1415573</v>
      </c>
      <c r="G71" s="190"/>
      <c r="H71" s="190"/>
      <c r="I71" s="24">
        <v>2516227</v>
      </c>
      <c r="J71" s="3"/>
      <c r="K71" s="24">
        <v>269915</v>
      </c>
      <c r="R71" s="192"/>
      <c r="U71" s="192"/>
    </row>
    <row r="72" spans="1:21" ht="24" customHeight="1">
      <c r="A72" s="196" t="s">
        <v>151</v>
      </c>
      <c r="C72" s="122"/>
      <c r="D72" s="2">
        <f>SUM(D63:D71)</f>
        <v>446449854</v>
      </c>
      <c r="E72" s="190"/>
      <c r="F72" s="2">
        <f>SUM(F63:F71)</f>
        <v>405129454</v>
      </c>
      <c r="G72" s="190"/>
      <c r="H72" s="190"/>
      <c r="I72" s="2">
        <f>SUM(I63:I71)</f>
        <v>382701751</v>
      </c>
      <c r="J72" s="190"/>
      <c r="K72" s="2">
        <f>SUM(K63:K71)</f>
        <v>371438571</v>
      </c>
      <c r="R72" s="192"/>
      <c r="U72" s="192"/>
    </row>
    <row r="73" spans="1:21" ht="24" customHeight="1">
      <c r="A73" s="188" t="s">
        <v>85</v>
      </c>
      <c r="C73" s="122"/>
      <c r="D73" s="51">
        <v>34850977</v>
      </c>
      <c r="E73" s="190"/>
      <c r="F73" s="51">
        <v>16658092</v>
      </c>
      <c r="G73" s="190"/>
      <c r="H73" s="190"/>
      <c r="I73" s="80" t="s">
        <v>176</v>
      </c>
      <c r="J73" s="190"/>
      <c r="K73" s="80" t="s">
        <v>176</v>
      </c>
      <c r="R73" s="192"/>
      <c r="U73" s="192"/>
    </row>
    <row r="74" spans="1:21" ht="24" customHeight="1">
      <c r="A74" s="196" t="s">
        <v>47</v>
      </c>
      <c r="C74" s="122"/>
      <c r="D74" s="2">
        <f>SUM(D72:D73)</f>
        <v>481300831</v>
      </c>
      <c r="E74" s="190"/>
      <c r="F74" s="2">
        <f>SUM(F72:F73)</f>
        <v>421787546</v>
      </c>
      <c r="G74" s="190"/>
      <c r="H74" s="190"/>
      <c r="I74" s="2">
        <f>SUM(I72:I73)</f>
        <v>382701751</v>
      </c>
      <c r="J74" s="190"/>
      <c r="K74" s="2">
        <f>SUM(K72:K73)</f>
        <v>371438571</v>
      </c>
      <c r="R74" s="192"/>
      <c r="U74" s="192"/>
    </row>
    <row r="75" spans="1:21" ht="24" customHeight="1" thickBot="1">
      <c r="A75" s="138" t="s">
        <v>48</v>
      </c>
      <c r="B75" s="202"/>
      <c r="C75" s="203"/>
      <c r="D75" s="5">
        <f>D30+D74</f>
        <v>671979568</v>
      </c>
      <c r="E75" s="190"/>
      <c r="F75" s="5">
        <f>F30+F74</f>
        <v>712481947</v>
      </c>
      <c r="G75" s="190"/>
      <c r="H75" s="190"/>
      <c r="I75" s="5">
        <f>I30+I72</f>
        <v>404348931</v>
      </c>
      <c r="J75" s="190"/>
      <c r="K75" s="5">
        <f>K30+K72</f>
        <v>392301087</v>
      </c>
      <c r="R75" s="192"/>
      <c r="U75" s="192"/>
    </row>
    <row r="76" spans="1:21" ht="24" customHeight="1" thickTop="1">
      <c r="A76" s="138"/>
      <c r="B76" s="202"/>
      <c r="C76" s="203"/>
      <c r="D76" s="2"/>
      <c r="E76" s="190"/>
      <c r="F76" s="2"/>
      <c r="G76" s="190"/>
      <c r="H76" s="190"/>
      <c r="I76" s="2"/>
      <c r="J76" s="190"/>
      <c r="K76" s="2"/>
    </row>
    <row r="77" spans="1:21" ht="24" customHeight="1">
      <c r="A77" s="138"/>
      <c r="B77" s="202"/>
      <c r="C77" s="203"/>
      <c r="D77" s="2"/>
      <c r="E77" s="190"/>
      <c r="F77" s="2"/>
      <c r="G77" s="190"/>
      <c r="H77" s="190"/>
      <c r="I77" s="2"/>
      <c r="J77" s="190"/>
      <c r="K77" s="2"/>
    </row>
    <row r="78" spans="1:21" ht="24" customHeight="1">
      <c r="A78" s="138"/>
      <c r="B78" s="202"/>
      <c r="C78" s="203"/>
      <c r="D78" s="2"/>
      <c r="E78" s="190"/>
      <c r="F78" s="2"/>
      <c r="G78" s="190"/>
      <c r="H78" s="190"/>
      <c r="I78" s="2"/>
      <c r="J78" s="190"/>
      <c r="K78" s="2"/>
    </row>
    <row r="79" spans="1:21" ht="24" customHeight="1">
      <c r="A79" s="138"/>
      <c r="B79" s="202"/>
      <c r="C79" s="203"/>
      <c r="D79" s="2"/>
      <c r="E79" s="190"/>
      <c r="F79" s="2"/>
      <c r="G79" s="190"/>
      <c r="H79" s="190"/>
      <c r="I79" s="2"/>
      <c r="J79" s="190"/>
      <c r="K79" s="2"/>
    </row>
    <row r="80" spans="1:21" ht="24" customHeight="1">
      <c r="A80" s="138"/>
      <c r="B80" s="202"/>
      <c r="C80" s="203"/>
      <c r="D80" s="2"/>
      <c r="E80" s="190"/>
      <c r="F80" s="2"/>
      <c r="G80" s="190"/>
      <c r="H80" s="190"/>
      <c r="I80" s="2"/>
      <c r="J80" s="190"/>
      <c r="K80" s="2"/>
    </row>
    <row r="81" spans="1:11" ht="24" customHeight="1">
      <c r="A81" s="138"/>
      <c r="B81" s="202"/>
      <c r="C81" s="203"/>
      <c r="D81" s="2"/>
      <c r="E81" s="190"/>
      <c r="F81" s="2"/>
      <c r="G81" s="190"/>
      <c r="H81" s="190"/>
      <c r="I81" s="2"/>
      <c r="J81" s="190"/>
      <c r="K81" s="2"/>
    </row>
    <row r="82" spans="1:11" ht="24" customHeight="1">
      <c r="A82" s="138"/>
      <c r="B82" s="202"/>
      <c r="C82" s="203"/>
      <c r="D82" s="2"/>
      <c r="E82" s="190"/>
      <c r="F82" s="2"/>
      <c r="G82" s="190"/>
      <c r="H82" s="190"/>
      <c r="I82" s="2"/>
      <c r="J82" s="190"/>
      <c r="K82" s="2"/>
    </row>
    <row r="83" spans="1:11" ht="24" customHeight="1">
      <c r="A83" s="138"/>
      <c r="B83" s="202"/>
      <c r="C83" s="203"/>
      <c r="D83" s="2"/>
      <c r="E83" s="190"/>
      <c r="F83" s="2"/>
      <c r="G83" s="190"/>
      <c r="H83" s="190"/>
      <c r="I83" s="2"/>
      <c r="J83" s="190"/>
      <c r="K83" s="2"/>
    </row>
    <row r="84" spans="1:11" ht="24" customHeight="1">
      <c r="A84" s="138"/>
      <c r="B84" s="202"/>
      <c r="C84" s="203"/>
      <c r="D84" s="2"/>
      <c r="E84" s="190"/>
      <c r="F84" s="2"/>
      <c r="G84" s="190"/>
      <c r="H84" s="190"/>
      <c r="I84" s="2"/>
      <c r="J84" s="190"/>
      <c r="K84" s="2"/>
    </row>
    <row r="85" spans="1:11" ht="24" customHeight="1">
      <c r="A85" s="138"/>
      <c r="B85" s="202"/>
      <c r="C85" s="203"/>
      <c r="D85" s="2"/>
      <c r="E85" s="190"/>
      <c r="F85" s="2"/>
      <c r="G85" s="190"/>
      <c r="H85" s="190"/>
      <c r="I85" s="2"/>
      <c r="J85" s="190"/>
      <c r="K85" s="2"/>
    </row>
    <row r="86" spans="1:11" ht="24" customHeight="1">
      <c r="A86" s="138"/>
      <c r="B86" s="202"/>
      <c r="C86" s="203"/>
      <c r="D86" s="2"/>
      <c r="E86" s="190"/>
      <c r="F86" s="2"/>
      <c r="G86" s="190"/>
      <c r="H86" s="190"/>
      <c r="I86" s="2"/>
      <c r="J86" s="190"/>
      <c r="K86" s="2"/>
    </row>
    <row r="87" spans="1:11" ht="24" customHeight="1">
      <c r="A87" s="138"/>
      <c r="B87" s="202"/>
      <c r="C87" s="203"/>
      <c r="D87" s="2"/>
      <c r="E87" s="190"/>
      <c r="F87" s="2"/>
      <c r="G87" s="190"/>
      <c r="H87" s="190"/>
      <c r="I87" s="2"/>
      <c r="J87" s="190"/>
      <c r="K87" s="2"/>
    </row>
    <row r="88" spans="1:11" ht="24" customHeight="1">
      <c r="A88" s="138"/>
      <c r="B88" s="202"/>
      <c r="C88" s="203"/>
      <c r="D88" s="2"/>
      <c r="E88" s="190"/>
      <c r="F88" s="2"/>
      <c r="G88" s="190"/>
      <c r="H88" s="190"/>
      <c r="I88" s="2"/>
      <c r="J88" s="190"/>
      <c r="K88" s="2"/>
    </row>
    <row r="89" spans="1:11" ht="24" customHeight="1">
      <c r="A89" s="204" t="s">
        <v>78</v>
      </c>
    </row>
    <row r="90" spans="1:11" ht="24" customHeight="1">
      <c r="D90" s="192">
        <f>D75-งบดุล!D30</f>
        <v>0</v>
      </c>
      <c r="F90" s="192">
        <f>F75-งบดุล!F30</f>
        <v>0</v>
      </c>
      <c r="I90" s="192">
        <f>I75-งบดุล!H30</f>
        <v>0</v>
      </c>
      <c r="K90" s="192">
        <f>K75-งบดุล!J30</f>
        <v>0</v>
      </c>
    </row>
  </sheetData>
  <mergeCells count="12">
    <mergeCell ref="D51:H51"/>
    <mergeCell ref="I51:K51"/>
    <mergeCell ref="A46:K46"/>
    <mergeCell ref="A47:K47"/>
    <mergeCell ref="A48:K48"/>
    <mergeCell ref="A49:K49"/>
    <mergeCell ref="A1:K1"/>
    <mergeCell ref="A2:K2"/>
    <mergeCell ref="A3:K3"/>
    <mergeCell ref="D6:H6"/>
    <mergeCell ref="I6:K6"/>
    <mergeCell ref="A4:K4"/>
  </mergeCells>
  <pageMargins left="0.8" right="0.55000000000000004" top="1" bottom="0.5" header="0.5" footer="0.3"/>
  <pageSetup paperSize="9" scale="75" fitToHeight="0" orientation="portrait" r:id="rId1"/>
  <headerFooter alignWithMargins="0"/>
  <rowBreaks count="1" manualBreakCount="1">
    <brk id="4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B085-366E-47E8-8648-611D2CA5B047}">
  <sheetPr codeName="Sheet3">
    <tabColor rgb="FF00B050"/>
  </sheetPr>
  <dimension ref="A1:R144"/>
  <sheetViews>
    <sheetView showGridLines="0" view="pageBreakPreview" topLeftCell="C1" zoomScale="80" zoomScaleNormal="100" zoomScaleSheetLayoutView="80" workbookViewId="0">
      <selection activeCell="N1" sqref="N1:P1048576"/>
    </sheetView>
  </sheetViews>
  <sheetFormatPr defaultColWidth="9.125" defaultRowHeight="24" customHeight="1"/>
  <cols>
    <col min="1" max="1" width="17.125" style="104" hidden="1" customWidth="1"/>
    <col min="2" max="2" width="1.875" style="90" hidden="1" customWidth="1"/>
    <col min="3" max="3" width="51.5" style="104" customWidth="1"/>
    <col min="4" max="4" width="8.75" style="90" customWidth="1"/>
    <col min="5" max="5" width="1.75" style="90" customWidth="1"/>
    <col min="6" max="6" width="14.75" style="90" customWidth="1"/>
    <col min="7" max="7" width="2.75" style="90" customWidth="1"/>
    <col min="8" max="8" width="13.875" style="90" customWidth="1"/>
    <col min="9" max="9" width="2.75" style="90" customWidth="1"/>
    <col min="10" max="10" width="14.75" style="90" customWidth="1"/>
    <col min="11" max="11" width="2.75" style="90" customWidth="1"/>
    <col min="12" max="12" width="14.75" style="90" customWidth="1"/>
    <col min="13" max="13" width="12.125" style="90" bestFit="1" customWidth="1"/>
    <col min="14" max="14" width="16.25" style="90" bestFit="1" customWidth="1"/>
    <col min="15" max="15" width="12.25" style="90" bestFit="1" customWidth="1"/>
    <col min="16" max="16" width="13.75" style="90" bestFit="1" customWidth="1"/>
    <col min="17" max="17" width="14.875" style="1" bestFit="1" customWidth="1"/>
    <col min="18" max="18" width="14.75" style="1" bestFit="1" customWidth="1"/>
    <col min="19" max="16384" width="9.125" style="90"/>
  </cols>
  <sheetData>
    <row r="1" spans="1:16" ht="26.4">
      <c r="C1" s="211" t="str">
        <f>งบดุล!A1</f>
        <v>บริษัท สเปเชี่ยลตี้ เนเชอรัล โปรดักส์ จำกัด (มหาชน) และบริษัทย่อย</v>
      </c>
      <c r="D1" s="211"/>
      <c r="E1" s="211"/>
      <c r="F1" s="211"/>
      <c r="G1" s="211"/>
      <c r="H1" s="211"/>
      <c r="I1" s="211"/>
      <c r="J1" s="211"/>
      <c r="K1" s="211"/>
      <c r="L1" s="211"/>
    </row>
    <row r="2" spans="1:16" ht="24" customHeight="1">
      <c r="C2" s="211" t="s">
        <v>209</v>
      </c>
      <c r="D2" s="211"/>
      <c r="E2" s="211"/>
      <c r="F2" s="211"/>
      <c r="G2" s="211"/>
      <c r="H2" s="211"/>
      <c r="I2" s="211"/>
      <c r="J2" s="211"/>
      <c r="K2" s="211"/>
      <c r="L2" s="211"/>
    </row>
    <row r="3" spans="1:16" ht="26.4">
      <c r="C3" s="211" t="s">
        <v>173</v>
      </c>
      <c r="D3" s="211"/>
      <c r="E3" s="211"/>
      <c r="F3" s="211"/>
      <c r="G3" s="211"/>
      <c r="H3" s="211"/>
      <c r="I3" s="211"/>
      <c r="J3" s="211"/>
      <c r="K3" s="211"/>
      <c r="L3" s="211"/>
    </row>
    <row r="4" spans="1:16" ht="24" customHeight="1">
      <c r="C4" s="209" t="s">
        <v>66</v>
      </c>
      <c r="D4" s="209"/>
      <c r="E4" s="209"/>
      <c r="F4" s="209"/>
      <c r="G4" s="209"/>
      <c r="H4" s="209"/>
      <c r="I4" s="209"/>
      <c r="J4" s="209"/>
      <c r="K4" s="209"/>
      <c r="L4" s="209"/>
    </row>
    <row r="5" spans="1:16" ht="6" customHeight="1">
      <c r="C5" s="94"/>
      <c r="D5" s="94"/>
      <c r="E5" s="94"/>
      <c r="F5" s="94"/>
      <c r="G5" s="94"/>
      <c r="H5" s="94"/>
      <c r="I5" s="94"/>
      <c r="J5" s="94"/>
      <c r="K5" s="94"/>
      <c r="L5" s="94"/>
    </row>
    <row r="6" spans="1:16" ht="24" customHeight="1">
      <c r="D6" s="94" t="s">
        <v>32</v>
      </c>
      <c r="E6" s="91"/>
      <c r="F6" s="213" t="s">
        <v>0</v>
      </c>
      <c r="G6" s="213"/>
      <c r="H6" s="213"/>
      <c r="I6" s="213"/>
      <c r="J6" s="214" t="s">
        <v>30</v>
      </c>
      <c r="K6" s="214"/>
      <c r="L6" s="214"/>
    </row>
    <row r="7" spans="1:16" ht="21" customHeight="1">
      <c r="A7" s="161" t="s">
        <v>58</v>
      </c>
      <c r="E7" s="162"/>
      <c r="F7" s="83" t="s">
        <v>174</v>
      </c>
      <c r="G7" s="163"/>
      <c r="H7" s="83" t="s">
        <v>122</v>
      </c>
      <c r="I7" s="91"/>
      <c r="J7" s="83" t="s">
        <v>174</v>
      </c>
      <c r="K7" s="163"/>
      <c r="L7" s="83" t="s">
        <v>122</v>
      </c>
    </row>
    <row r="8" spans="1:16" ht="24" customHeight="1">
      <c r="A8" s="164"/>
      <c r="C8" s="104" t="s">
        <v>208</v>
      </c>
      <c r="D8" s="91"/>
      <c r="E8" s="162"/>
      <c r="F8" s="15"/>
      <c r="G8" s="162"/>
      <c r="H8" s="162"/>
      <c r="I8" s="162"/>
      <c r="J8" s="34"/>
      <c r="K8" s="162"/>
      <c r="L8" s="162"/>
    </row>
    <row r="9" spans="1:16" ht="24" customHeight="1">
      <c r="C9" s="165" t="s">
        <v>83</v>
      </c>
      <c r="D9" s="91"/>
      <c r="E9" s="162"/>
      <c r="F9" s="16">
        <v>353587341</v>
      </c>
      <c r="G9" s="17"/>
      <c r="H9" s="16">
        <v>488733876</v>
      </c>
      <c r="I9" s="17"/>
      <c r="J9" s="16">
        <v>124017384</v>
      </c>
      <c r="K9" s="17"/>
      <c r="L9" s="16">
        <v>132981093</v>
      </c>
      <c r="N9" s="1"/>
      <c r="O9" s="166"/>
    </row>
    <row r="10" spans="1:16" ht="24" customHeight="1">
      <c r="C10" s="165" t="s">
        <v>71</v>
      </c>
      <c r="D10" s="91"/>
      <c r="E10" s="162"/>
      <c r="F10" s="16">
        <v>3114674</v>
      </c>
      <c r="G10" s="17"/>
      <c r="H10" s="16">
        <v>4266673</v>
      </c>
      <c r="I10" s="17"/>
      <c r="J10" s="16">
        <v>6169124</v>
      </c>
      <c r="K10" s="17"/>
      <c r="L10" s="16">
        <v>6976053</v>
      </c>
      <c r="N10" s="1"/>
      <c r="O10" s="166"/>
    </row>
    <row r="11" spans="1:16" ht="24" customHeight="1">
      <c r="C11" s="165" t="s">
        <v>12</v>
      </c>
      <c r="D11" s="91"/>
      <c r="E11" s="162"/>
      <c r="F11" s="16">
        <v>11388856</v>
      </c>
      <c r="G11" s="17"/>
      <c r="H11" s="16">
        <v>9655685</v>
      </c>
      <c r="I11" s="17"/>
      <c r="J11" s="16">
        <v>13766042</v>
      </c>
      <c r="K11" s="17"/>
      <c r="L11" s="16">
        <v>2459793</v>
      </c>
      <c r="N11" s="1"/>
      <c r="O11" s="166"/>
      <c r="P11" s="1"/>
    </row>
    <row r="12" spans="1:16" ht="24" customHeight="1">
      <c r="C12" s="165" t="s">
        <v>147</v>
      </c>
      <c r="D12" s="91" t="s">
        <v>192</v>
      </c>
      <c r="E12" s="162"/>
      <c r="F12" s="79" t="s">
        <v>176</v>
      </c>
      <c r="G12" s="17"/>
      <c r="H12" s="79" t="s">
        <v>176</v>
      </c>
      <c r="I12" s="17"/>
      <c r="J12" s="79" t="s">
        <v>176</v>
      </c>
      <c r="K12" s="17"/>
      <c r="L12" s="16">
        <v>228413941</v>
      </c>
      <c r="N12" s="1"/>
      <c r="O12" s="166"/>
      <c r="P12" s="1"/>
    </row>
    <row r="13" spans="1:16" ht="24" customHeight="1">
      <c r="A13" s="161" t="s">
        <v>59</v>
      </c>
      <c r="B13" s="90">
        <v>22.1</v>
      </c>
      <c r="C13" s="167" t="s">
        <v>60</v>
      </c>
      <c r="D13" s="91"/>
      <c r="E13" s="162"/>
      <c r="F13" s="18">
        <f>SUM(F9:F12)</f>
        <v>368090871</v>
      </c>
      <c r="G13" s="17"/>
      <c r="H13" s="18">
        <f>SUM(H9:H12)</f>
        <v>502656234</v>
      </c>
      <c r="I13" s="17"/>
      <c r="J13" s="18">
        <f>SUM(J9:J12)</f>
        <v>143952550</v>
      </c>
      <c r="K13" s="17"/>
      <c r="L13" s="18">
        <f>SUM(L9:L12)</f>
        <v>370830880</v>
      </c>
      <c r="N13" s="1"/>
      <c r="O13" s="166"/>
      <c r="P13" s="1"/>
    </row>
    <row r="14" spans="1:16" ht="24" customHeight="1">
      <c r="C14" s="104" t="s">
        <v>61</v>
      </c>
      <c r="D14" s="91"/>
      <c r="E14" s="162"/>
      <c r="F14" s="19"/>
      <c r="G14" s="17"/>
      <c r="H14" s="19"/>
      <c r="I14" s="17"/>
      <c r="J14" s="19"/>
      <c r="K14" s="17"/>
      <c r="L14" s="19"/>
      <c r="N14" s="1"/>
      <c r="O14" s="166"/>
    </row>
    <row r="15" spans="1:16" ht="24" customHeight="1">
      <c r="C15" s="165" t="s">
        <v>39</v>
      </c>
      <c r="D15" s="91">
        <v>9</v>
      </c>
      <c r="E15" s="162"/>
      <c r="F15" s="16">
        <v>224206064</v>
      </c>
      <c r="G15" s="17"/>
      <c r="H15" s="16">
        <v>327231900</v>
      </c>
      <c r="I15" s="17"/>
      <c r="J15" s="16">
        <v>80966356</v>
      </c>
      <c r="K15" s="17"/>
      <c r="L15" s="16">
        <v>79374702</v>
      </c>
      <c r="N15" s="1"/>
      <c r="O15" s="166"/>
    </row>
    <row r="16" spans="1:16" ht="24" customHeight="1">
      <c r="C16" s="165" t="s">
        <v>68</v>
      </c>
      <c r="E16" s="162"/>
      <c r="F16" s="16">
        <v>1568963</v>
      </c>
      <c r="G16" s="17"/>
      <c r="H16" s="16">
        <v>3309238</v>
      </c>
      <c r="I16" s="17"/>
      <c r="J16" s="16">
        <v>3623034</v>
      </c>
      <c r="K16" s="17"/>
      <c r="L16" s="16">
        <v>3309238</v>
      </c>
      <c r="N16" s="1"/>
      <c r="O16" s="166"/>
    </row>
    <row r="17" spans="1:15" ht="24" customHeight="1">
      <c r="C17" s="165" t="s">
        <v>96</v>
      </c>
      <c r="E17" s="162"/>
      <c r="F17" s="16">
        <v>27932395</v>
      </c>
      <c r="G17" s="17"/>
      <c r="H17" s="16">
        <v>23345156</v>
      </c>
      <c r="I17" s="17"/>
      <c r="J17" s="16">
        <v>5337205</v>
      </c>
      <c r="K17" s="17"/>
      <c r="L17" s="16">
        <v>4881947</v>
      </c>
      <c r="N17" s="1"/>
      <c r="O17" s="166"/>
    </row>
    <row r="18" spans="1:15" ht="24" customHeight="1">
      <c r="A18" s="161"/>
      <c r="C18" s="165" t="s">
        <v>34</v>
      </c>
      <c r="D18" s="91"/>
      <c r="E18" s="162"/>
      <c r="F18" s="16">
        <v>70743802</v>
      </c>
      <c r="G18" s="17"/>
      <c r="H18" s="16">
        <v>56132561</v>
      </c>
      <c r="I18" s="17"/>
      <c r="J18" s="16">
        <v>42143362</v>
      </c>
      <c r="K18" s="17"/>
      <c r="L18" s="16">
        <v>26075341</v>
      </c>
      <c r="N18" s="1"/>
      <c r="O18" s="166"/>
    </row>
    <row r="19" spans="1:15" ht="24" customHeight="1">
      <c r="C19" s="167" t="s">
        <v>55</v>
      </c>
      <c r="D19" s="91"/>
      <c r="E19" s="162"/>
      <c r="F19" s="18">
        <f>SUM(F15:F18)</f>
        <v>324451224</v>
      </c>
      <c r="G19" s="17"/>
      <c r="H19" s="18">
        <f>SUM(H15:H18)</f>
        <v>410018855</v>
      </c>
      <c r="I19" s="17"/>
      <c r="J19" s="18">
        <f>SUM(J15:J18)</f>
        <v>132069957</v>
      </c>
      <c r="K19" s="17"/>
      <c r="L19" s="18">
        <f>SUM(L15:L18)</f>
        <v>113641228</v>
      </c>
      <c r="N19" s="1"/>
      <c r="O19" s="166"/>
    </row>
    <row r="20" spans="1:15" ht="5.4" customHeight="1">
      <c r="C20" s="167"/>
      <c r="D20" s="91"/>
      <c r="E20" s="162"/>
      <c r="F20" s="13"/>
      <c r="G20" s="17"/>
      <c r="H20" s="13"/>
      <c r="I20" s="17"/>
      <c r="J20" s="13"/>
      <c r="K20" s="17"/>
      <c r="L20" s="13"/>
      <c r="N20" s="1"/>
      <c r="O20" s="166"/>
    </row>
    <row r="21" spans="1:15" ht="24" customHeight="1">
      <c r="A21" s="161" t="s">
        <v>63</v>
      </c>
      <c r="C21" s="168" t="s">
        <v>106</v>
      </c>
      <c r="D21" s="91"/>
      <c r="E21" s="162"/>
      <c r="F21" s="20">
        <f>F13-F19</f>
        <v>43639647</v>
      </c>
      <c r="G21" s="17"/>
      <c r="H21" s="20">
        <f>H13-H19</f>
        <v>92637379</v>
      </c>
      <c r="I21" s="23"/>
      <c r="J21" s="20">
        <f>J13-J19</f>
        <v>11882593</v>
      </c>
      <c r="K21" s="23"/>
      <c r="L21" s="20">
        <f>L13-L19</f>
        <v>257189652</v>
      </c>
      <c r="M21" s="166"/>
      <c r="N21" s="1"/>
      <c r="O21" s="166"/>
    </row>
    <row r="22" spans="1:15" ht="24" customHeight="1">
      <c r="A22" s="161" t="s">
        <v>62</v>
      </c>
      <c r="C22" s="169" t="s">
        <v>40</v>
      </c>
      <c r="D22" s="91"/>
      <c r="E22" s="162"/>
      <c r="F22" s="13">
        <v>-3782921</v>
      </c>
      <c r="G22" s="23"/>
      <c r="H22" s="13">
        <v>-5580393</v>
      </c>
      <c r="I22" s="23"/>
      <c r="J22" s="13">
        <v>-351869</v>
      </c>
      <c r="K22" s="23"/>
      <c r="L22" s="13">
        <v>-1104393</v>
      </c>
      <c r="N22" s="1"/>
      <c r="O22" s="166"/>
    </row>
    <row r="23" spans="1:15" ht="24" customHeight="1">
      <c r="A23" s="161"/>
      <c r="C23" s="169" t="s">
        <v>136</v>
      </c>
      <c r="D23" s="91">
        <v>5.2</v>
      </c>
      <c r="E23" s="162"/>
      <c r="F23" s="11">
        <v>210930</v>
      </c>
      <c r="G23" s="23"/>
      <c r="H23" s="11">
        <v>99397</v>
      </c>
      <c r="I23" s="23"/>
      <c r="J23" s="80" t="s">
        <v>176</v>
      </c>
      <c r="K23" s="23"/>
      <c r="L23" s="80" t="s">
        <v>176</v>
      </c>
      <c r="N23" s="1"/>
      <c r="O23" s="166"/>
    </row>
    <row r="24" spans="1:15" ht="24" customHeight="1">
      <c r="A24" s="161"/>
      <c r="C24" s="168" t="s">
        <v>107</v>
      </c>
      <c r="D24" s="91"/>
      <c r="E24" s="162"/>
      <c r="F24" s="16">
        <f>SUM(F21:F23)</f>
        <v>40067656</v>
      </c>
      <c r="G24" s="17"/>
      <c r="H24" s="16">
        <f>SUM(H21:H23)</f>
        <v>87156383</v>
      </c>
      <c r="I24" s="17"/>
      <c r="J24" s="16">
        <f>SUM(J21:J23)</f>
        <v>11530724</v>
      </c>
      <c r="K24" s="17"/>
      <c r="L24" s="16">
        <f>SUM(L21:L23)</f>
        <v>256085259</v>
      </c>
      <c r="N24" s="1"/>
      <c r="O24" s="166"/>
    </row>
    <row r="25" spans="1:15" ht="24" customHeight="1">
      <c r="A25" s="161" t="s">
        <v>64</v>
      </c>
      <c r="C25" s="170" t="s">
        <v>65</v>
      </c>
      <c r="D25" s="91">
        <v>14</v>
      </c>
      <c r="E25" s="162"/>
      <c r="F25" s="11">
        <v>-11708827</v>
      </c>
      <c r="G25" s="17"/>
      <c r="H25" s="11">
        <v>-19157935</v>
      </c>
      <c r="I25" s="17"/>
      <c r="J25" s="11">
        <v>-2513856</v>
      </c>
      <c r="K25" s="17"/>
      <c r="L25" s="11">
        <v>-4767452</v>
      </c>
      <c r="N25" s="1"/>
      <c r="O25" s="166"/>
    </row>
    <row r="26" spans="1:15" ht="24" customHeight="1">
      <c r="A26" s="161" t="s">
        <v>63</v>
      </c>
      <c r="C26" s="168" t="s">
        <v>155</v>
      </c>
      <c r="D26" s="91"/>
      <c r="E26" s="162"/>
      <c r="F26" s="18">
        <f>SUM(F24:F25)</f>
        <v>28358829</v>
      </c>
      <c r="G26" s="17"/>
      <c r="H26" s="18">
        <f>SUM(H24:H25)</f>
        <v>67998448</v>
      </c>
      <c r="I26" s="17"/>
      <c r="J26" s="18">
        <f>SUM(J24:J25)</f>
        <v>9016868</v>
      </c>
      <c r="K26" s="17"/>
      <c r="L26" s="18">
        <f>SUM(L24:L25)</f>
        <v>251317807</v>
      </c>
      <c r="M26" s="21"/>
      <c r="N26" s="1"/>
      <c r="O26" s="166"/>
    </row>
    <row r="27" spans="1:15" ht="24" customHeight="1">
      <c r="A27" s="164"/>
      <c r="C27" s="168" t="s">
        <v>108</v>
      </c>
      <c r="D27" s="91"/>
      <c r="E27" s="162"/>
      <c r="F27" s="13"/>
      <c r="G27" s="17"/>
      <c r="H27" s="13"/>
      <c r="I27" s="17"/>
      <c r="J27" s="13"/>
      <c r="K27" s="17"/>
      <c r="L27" s="13"/>
      <c r="N27" s="1"/>
      <c r="O27" s="166"/>
    </row>
    <row r="28" spans="1:15" ht="24" customHeight="1">
      <c r="A28" s="164"/>
      <c r="C28" s="171" t="s">
        <v>123</v>
      </c>
      <c r="D28" s="91"/>
      <c r="E28" s="162"/>
      <c r="F28" s="13"/>
      <c r="G28" s="17"/>
      <c r="H28" s="13"/>
      <c r="I28" s="17"/>
      <c r="J28" s="13"/>
      <c r="K28" s="17"/>
      <c r="L28" s="13"/>
      <c r="N28" s="1"/>
      <c r="O28" s="166"/>
    </row>
    <row r="29" spans="1:15" ht="24" customHeight="1">
      <c r="A29" s="164"/>
      <c r="C29" s="172" t="s">
        <v>129</v>
      </c>
      <c r="D29" s="91">
        <v>19</v>
      </c>
      <c r="E29" s="162"/>
      <c r="F29" s="13">
        <v>5523100</v>
      </c>
      <c r="G29" s="23"/>
      <c r="H29" s="13">
        <v>378396</v>
      </c>
      <c r="I29" s="23"/>
      <c r="J29" s="13">
        <v>2713920</v>
      </c>
      <c r="K29" s="23"/>
      <c r="L29" s="13">
        <v>82901</v>
      </c>
      <c r="M29" s="166"/>
      <c r="N29" s="1"/>
      <c r="O29" s="166"/>
    </row>
    <row r="30" spans="1:15" ht="24" customHeight="1">
      <c r="A30" s="164"/>
      <c r="C30" s="172" t="s">
        <v>159</v>
      </c>
      <c r="D30" s="91"/>
      <c r="E30" s="162"/>
      <c r="F30" s="13"/>
      <c r="G30" s="23"/>
      <c r="H30" s="13"/>
      <c r="I30" s="23"/>
      <c r="J30" s="13"/>
      <c r="K30" s="23"/>
      <c r="L30" s="13"/>
      <c r="M30" s="166"/>
      <c r="N30" s="1"/>
      <c r="O30" s="166"/>
    </row>
    <row r="31" spans="1:15" ht="24" customHeight="1">
      <c r="A31" s="164"/>
      <c r="C31" s="173" t="s">
        <v>160</v>
      </c>
      <c r="D31" s="91">
        <v>14</v>
      </c>
      <c r="E31" s="162"/>
      <c r="F31" s="11">
        <v>-1029444</v>
      </c>
      <c r="G31" s="17"/>
      <c r="H31" s="11">
        <v>-104447</v>
      </c>
      <c r="I31" s="17"/>
      <c r="J31" s="11">
        <v>-467608</v>
      </c>
      <c r="K31" s="23"/>
      <c r="L31" s="11">
        <v>-13994</v>
      </c>
      <c r="M31" s="166"/>
      <c r="N31" s="1"/>
      <c r="O31" s="166"/>
    </row>
    <row r="32" spans="1:15" ht="24" customHeight="1">
      <c r="A32" s="164"/>
      <c r="C32" s="168" t="s">
        <v>212</v>
      </c>
      <c r="D32" s="91"/>
      <c r="E32" s="162"/>
      <c r="F32" s="18">
        <f>SUM(F29:F31)</f>
        <v>4493656</v>
      </c>
      <c r="G32" s="13"/>
      <c r="H32" s="18">
        <f>SUM(H29:H31)</f>
        <v>273949</v>
      </c>
      <c r="I32" s="13"/>
      <c r="J32" s="18">
        <f>SUM(J29:J31)</f>
        <v>2246312</v>
      </c>
      <c r="K32" s="13"/>
      <c r="L32" s="18">
        <f>SUM(L29:L31)</f>
        <v>68907</v>
      </c>
      <c r="N32" s="1"/>
      <c r="O32" s="166"/>
    </row>
    <row r="33" spans="1:15" ht="24" customHeight="1" thickBot="1">
      <c r="A33" s="164"/>
      <c r="C33" s="168" t="s">
        <v>153</v>
      </c>
      <c r="D33" s="91"/>
      <c r="E33" s="162"/>
      <c r="F33" s="35">
        <f>F26+F32</f>
        <v>32852485</v>
      </c>
      <c r="G33" s="13"/>
      <c r="H33" s="35">
        <f>H26+H32</f>
        <v>68272397</v>
      </c>
      <c r="I33" s="13"/>
      <c r="J33" s="35">
        <f>J26+J32</f>
        <v>11263180</v>
      </c>
      <c r="K33" s="13"/>
      <c r="L33" s="35">
        <f>L26+L32</f>
        <v>251386714</v>
      </c>
      <c r="N33" s="7"/>
      <c r="O33" s="166"/>
    </row>
    <row r="34" spans="1:15" ht="24" customHeight="1" thickTop="1">
      <c r="A34" s="164"/>
      <c r="C34" s="168"/>
      <c r="D34" s="174"/>
      <c r="E34" s="162"/>
      <c r="F34" s="27"/>
      <c r="G34" s="17"/>
      <c r="H34" s="27"/>
      <c r="I34" s="17"/>
      <c r="J34" s="27"/>
      <c r="K34" s="17"/>
      <c r="L34" s="27"/>
    </row>
    <row r="35" spans="1:15" ht="24" customHeight="1">
      <c r="A35" s="164"/>
      <c r="C35" s="168"/>
      <c r="D35" s="174"/>
      <c r="E35" s="162"/>
      <c r="F35" s="27"/>
      <c r="G35" s="17"/>
      <c r="H35" s="27"/>
      <c r="I35" s="17"/>
      <c r="J35" s="27"/>
      <c r="K35" s="17"/>
      <c r="L35" s="27"/>
    </row>
    <row r="36" spans="1:15" ht="24" customHeight="1">
      <c r="A36" s="164"/>
      <c r="C36" s="168"/>
      <c r="D36" s="174"/>
      <c r="E36" s="162"/>
      <c r="F36" s="27"/>
      <c r="G36" s="17"/>
      <c r="H36" s="27"/>
      <c r="I36" s="17"/>
      <c r="J36" s="27"/>
      <c r="K36" s="17"/>
      <c r="L36" s="27"/>
    </row>
    <row r="37" spans="1:15" ht="24" customHeight="1">
      <c r="A37" s="164"/>
      <c r="C37" s="168"/>
      <c r="D37" s="174"/>
      <c r="E37" s="162"/>
      <c r="F37" s="27"/>
      <c r="G37" s="17"/>
      <c r="H37" s="27"/>
      <c r="I37" s="17"/>
      <c r="J37" s="27"/>
      <c r="K37" s="17"/>
      <c r="L37" s="27"/>
    </row>
    <row r="38" spans="1:15" ht="24" customHeight="1">
      <c r="A38" s="164"/>
      <c r="C38" s="168"/>
      <c r="D38" s="174"/>
      <c r="E38" s="162"/>
      <c r="F38" s="27"/>
      <c r="G38" s="17"/>
      <c r="H38" s="27"/>
      <c r="I38" s="17"/>
      <c r="J38" s="27"/>
      <c r="K38" s="17"/>
      <c r="L38" s="27"/>
    </row>
    <row r="39" spans="1:15" ht="24" customHeight="1">
      <c r="A39" s="164"/>
      <c r="C39" s="168"/>
      <c r="D39" s="174"/>
      <c r="E39" s="162"/>
      <c r="F39" s="27"/>
      <c r="G39" s="17"/>
      <c r="H39" s="27"/>
      <c r="I39" s="17"/>
      <c r="J39" s="27"/>
      <c r="K39" s="17"/>
      <c r="L39" s="27"/>
    </row>
    <row r="40" spans="1:15" ht="24" customHeight="1">
      <c r="A40" s="164"/>
      <c r="C40" s="168"/>
      <c r="D40" s="174"/>
      <c r="E40" s="162"/>
      <c r="F40" s="27"/>
      <c r="G40" s="17"/>
      <c r="H40" s="27"/>
      <c r="I40" s="17"/>
      <c r="J40" s="27"/>
      <c r="K40" s="17"/>
      <c r="L40" s="27"/>
    </row>
    <row r="41" spans="1:15" ht="24" customHeight="1">
      <c r="A41" s="164"/>
      <c r="C41" s="168"/>
      <c r="D41" s="174"/>
      <c r="E41" s="162"/>
      <c r="F41" s="27"/>
      <c r="G41" s="17"/>
      <c r="H41" s="27"/>
      <c r="I41" s="17"/>
      <c r="J41" s="27"/>
      <c r="K41" s="17"/>
      <c r="L41" s="27"/>
    </row>
    <row r="42" spans="1:15" ht="24" customHeight="1">
      <c r="A42" s="164"/>
      <c r="C42" s="168"/>
      <c r="D42" s="174"/>
      <c r="E42" s="162"/>
      <c r="F42" s="27"/>
      <c r="G42" s="17"/>
      <c r="H42" s="27"/>
      <c r="I42" s="17"/>
      <c r="J42" s="27"/>
      <c r="K42" s="17"/>
      <c r="L42" s="27"/>
    </row>
    <row r="43" spans="1:15" ht="24" customHeight="1">
      <c r="A43" s="164"/>
      <c r="C43" s="168"/>
      <c r="D43" s="174"/>
      <c r="E43" s="162"/>
      <c r="F43" s="27"/>
      <c r="G43" s="17"/>
      <c r="H43" s="27"/>
      <c r="I43" s="17"/>
      <c r="J43" s="27"/>
      <c r="K43" s="17"/>
      <c r="L43" s="27"/>
    </row>
    <row r="44" spans="1:15" ht="24" customHeight="1">
      <c r="A44" s="164"/>
      <c r="C44" s="168"/>
      <c r="D44" s="174"/>
      <c r="E44" s="162"/>
      <c r="F44" s="27"/>
      <c r="G44" s="17"/>
      <c r="H44" s="27"/>
      <c r="I44" s="17"/>
      <c r="J44" s="27"/>
      <c r="K44" s="17"/>
      <c r="L44" s="27"/>
    </row>
    <row r="45" spans="1:15" ht="24" customHeight="1">
      <c r="A45" s="164"/>
      <c r="C45" s="168"/>
      <c r="D45" s="174"/>
      <c r="E45" s="162"/>
      <c r="F45" s="27"/>
      <c r="G45" s="17"/>
      <c r="H45" s="27"/>
      <c r="I45" s="17"/>
      <c r="J45" s="27"/>
      <c r="K45" s="17"/>
      <c r="L45" s="27"/>
    </row>
    <row r="46" spans="1:15" ht="26.4">
      <c r="C46" s="211" t="str">
        <f>C1</f>
        <v>บริษัท สเปเชี่ยลตี้ เนเชอรัล โปรดักส์ จำกัด (มหาชน) และบริษัทย่อย</v>
      </c>
      <c r="D46" s="211"/>
      <c r="E46" s="211"/>
      <c r="F46" s="211"/>
      <c r="G46" s="211"/>
      <c r="H46" s="211"/>
      <c r="I46" s="211"/>
      <c r="J46" s="211"/>
      <c r="K46" s="211"/>
      <c r="L46" s="211"/>
    </row>
    <row r="47" spans="1:15" ht="24" customHeight="1">
      <c r="C47" s="211" t="s">
        <v>210</v>
      </c>
      <c r="D47" s="211"/>
      <c r="E47" s="211"/>
      <c r="F47" s="211"/>
      <c r="G47" s="211"/>
      <c r="H47" s="211"/>
      <c r="I47" s="211"/>
      <c r="J47" s="211"/>
      <c r="K47" s="211"/>
      <c r="L47" s="211"/>
    </row>
    <row r="48" spans="1:15" ht="26.4">
      <c r="C48" s="211" t="s">
        <v>173</v>
      </c>
      <c r="D48" s="211"/>
      <c r="E48" s="211"/>
      <c r="F48" s="211"/>
      <c r="G48" s="211"/>
      <c r="H48" s="211"/>
      <c r="I48" s="211"/>
      <c r="J48" s="211"/>
      <c r="K48" s="211"/>
      <c r="L48" s="211"/>
    </row>
    <row r="49" spans="1:15" ht="24" customHeight="1">
      <c r="C49" s="212" t="s">
        <v>67</v>
      </c>
      <c r="D49" s="212"/>
      <c r="E49" s="212"/>
      <c r="F49" s="212"/>
      <c r="G49" s="212"/>
      <c r="H49" s="212"/>
      <c r="I49" s="212"/>
      <c r="J49" s="212"/>
      <c r="K49" s="212"/>
      <c r="L49" s="212"/>
    </row>
    <row r="50" spans="1:15" ht="6" customHeight="1">
      <c r="C50" s="94"/>
      <c r="D50" s="94"/>
      <c r="E50" s="94"/>
      <c r="F50" s="94"/>
      <c r="G50" s="94"/>
      <c r="H50" s="94"/>
      <c r="I50" s="94"/>
      <c r="J50" s="94"/>
      <c r="K50" s="94"/>
      <c r="L50" s="94"/>
    </row>
    <row r="51" spans="1:15" ht="24" customHeight="1">
      <c r="D51" s="94" t="s">
        <v>32</v>
      </c>
      <c r="E51" s="91"/>
      <c r="F51" s="213" t="s">
        <v>0</v>
      </c>
      <c r="G51" s="213"/>
      <c r="H51" s="213"/>
      <c r="I51" s="213"/>
      <c r="J51" s="214" t="s">
        <v>30</v>
      </c>
      <c r="K51" s="214"/>
      <c r="L51" s="214"/>
    </row>
    <row r="52" spans="1:15" ht="21" customHeight="1">
      <c r="A52" s="161" t="s">
        <v>58</v>
      </c>
      <c r="E52" s="162"/>
      <c r="F52" s="83" t="s">
        <v>174</v>
      </c>
      <c r="G52" s="163"/>
      <c r="H52" s="83" t="s">
        <v>122</v>
      </c>
      <c r="I52" s="91"/>
      <c r="J52" s="83" t="s">
        <v>174</v>
      </c>
      <c r="K52" s="163"/>
      <c r="L52" s="83" t="s">
        <v>122</v>
      </c>
    </row>
    <row r="53" spans="1:15" ht="24" customHeight="1">
      <c r="A53" s="164"/>
      <c r="C53" s="168" t="s">
        <v>112</v>
      </c>
      <c r="D53" s="174"/>
      <c r="E53" s="162"/>
      <c r="F53" s="82"/>
      <c r="G53" s="162"/>
      <c r="H53" s="82"/>
      <c r="I53" s="162"/>
      <c r="J53" s="82"/>
      <c r="K53" s="162"/>
      <c r="L53" s="82"/>
    </row>
    <row r="54" spans="1:15" ht="24" customHeight="1">
      <c r="A54" s="164"/>
      <c r="C54" s="175" t="s">
        <v>117</v>
      </c>
      <c r="D54" s="174"/>
      <c r="E54" s="162"/>
      <c r="F54" s="53">
        <v>36826744</v>
      </c>
      <c r="G54" s="17"/>
      <c r="H54" s="53">
        <v>77892932</v>
      </c>
      <c r="I54" s="17"/>
      <c r="J54" s="53">
        <f>J26</f>
        <v>9016868</v>
      </c>
      <c r="K54" s="17"/>
      <c r="L54" s="53">
        <f>L26</f>
        <v>251317807</v>
      </c>
      <c r="O54" s="166"/>
    </row>
    <row r="55" spans="1:15" ht="24" customHeight="1">
      <c r="A55" s="164"/>
      <c r="C55" s="175" t="s">
        <v>131</v>
      </c>
      <c r="D55" s="174"/>
      <c r="E55" s="162"/>
      <c r="F55" s="79" t="s">
        <v>176</v>
      </c>
      <c r="G55" s="17"/>
      <c r="H55" s="53">
        <v>-6379800</v>
      </c>
      <c r="I55" s="17"/>
      <c r="J55" s="79" t="s">
        <v>176</v>
      </c>
      <c r="K55" s="17"/>
      <c r="L55" s="79" t="s">
        <v>176</v>
      </c>
      <c r="O55" s="166"/>
    </row>
    <row r="56" spans="1:15" ht="24" customHeight="1">
      <c r="A56" s="164"/>
      <c r="C56" s="175" t="s">
        <v>44</v>
      </c>
      <c r="D56" s="174"/>
      <c r="E56" s="162"/>
      <c r="F56" s="24">
        <v>-8467915</v>
      </c>
      <c r="G56" s="17"/>
      <c r="H56" s="24">
        <v>-3514684</v>
      </c>
      <c r="I56" s="17"/>
      <c r="J56" s="80" t="s">
        <v>176</v>
      </c>
      <c r="K56" s="23"/>
      <c r="L56" s="80" t="s">
        <v>176</v>
      </c>
      <c r="O56" s="166"/>
    </row>
    <row r="57" spans="1:15" ht="24" customHeight="1" thickBot="1">
      <c r="A57" s="164"/>
      <c r="C57" s="168" t="s">
        <v>155</v>
      </c>
      <c r="D57" s="174"/>
      <c r="E57" s="162"/>
      <c r="F57" s="54">
        <f>SUM(F54:F56)</f>
        <v>28358829</v>
      </c>
      <c r="G57" s="17"/>
      <c r="H57" s="54">
        <f>SUM(H54:H56)</f>
        <v>67998448</v>
      </c>
      <c r="I57" s="17"/>
      <c r="J57" s="54">
        <f>SUM(J54:J56)</f>
        <v>9016868</v>
      </c>
      <c r="K57" s="17"/>
      <c r="L57" s="54">
        <f>SUM(L54:L56)</f>
        <v>251317807</v>
      </c>
      <c r="O57" s="166"/>
    </row>
    <row r="58" spans="1:15" ht="13.2" customHeight="1" thickTop="1">
      <c r="A58" s="164"/>
      <c r="C58" s="168"/>
      <c r="D58" s="174"/>
      <c r="E58" s="162"/>
      <c r="F58" s="27"/>
      <c r="G58" s="17"/>
      <c r="H58" s="27"/>
      <c r="I58" s="17"/>
      <c r="J58" s="27"/>
      <c r="K58" s="17"/>
      <c r="L58" s="27"/>
      <c r="O58" s="166"/>
    </row>
    <row r="59" spans="1:15" ht="24" customHeight="1">
      <c r="A59" s="164"/>
      <c r="C59" s="168" t="s">
        <v>163</v>
      </c>
      <c r="D59" s="174"/>
      <c r="E59" s="162"/>
      <c r="F59" s="26"/>
      <c r="G59" s="162"/>
      <c r="H59" s="26"/>
      <c r="I59" s="162"/>
      <c r="J59" s="26"/>
      <c r="K59" s="162"/>
      <c r="L59" s="26"/>
      <c r="O59" s="166"/>
    </row>
    <row r="60" spans="1:15" ht="24" customHeight="1">
      <c r="A60" s="164"/>
      <c r="C60" s="175" t="s">
        <v>117</v>
      </c>
      <c r="D60" s="174"/>
      <c r="E60" s="162"/>
      <c r="F60" s="27">
        <v>41320400</v>
      </c>
      <c r="G60" s="162"/>
      <c r="H60" s="27">
        <v>78166881</v>
      </c>
      <c r="I60" s="162"/>
      <c r="J60" s="27">
        <f>J33</f>
        <v>11263180</v>
      </c>
      <c r="K60" s="162"/>
      <c r="L60" s="27">
        <f>L33</f>
        <v>251386714</v>
      </c>
      <c r="O60" s="166"/>
    </row>
    <row r="61" spans="1:15" ht="24" customHeight="1">
      <c r="A61" s="164"/>
      <c r="C61" s="175" t="s">
        <v>131</v>
      </c>
      <c r="D61" s="174"/>
      <c r="E61" s="162"/>
      <c r="F61" s="79" t="s">
        <v>176</v>
      </c>
      <c r="G61" s="162"/>
      <c r="H61" s="27">
        <v>-6379800</v>
      </c>
      <c r="I61" s="162"/>
      <c r="J61" s="79" t="s">
        <v>176</v>
      </c>
      <c r="K61" s="17"/>
      <c r="L61" s="79" t="s">
        <v>176</v>
      </c>
      <c r="O61" s="166"/>
    </row>
    <row r="62" spans="1:15" ht="24" customHeight="1">
      <c r="A62" s="164"/>
      <c r="C62" s="175" t="s">
        <v>44</v>
      </c>
      <c r="D62" s="174"/>
      <c r="E62" s="162"/>
      <c r="F62" s="24">
        <v>-8467915</v>
      </c>
      <c r="G62" s="162"/>
      <c r="H62" s="24">
        <v>-3514684</v>
      </c>
      <c r="I62" s="162"/>
      <c r="J62" s="80" t="s">
        <v>176</v>
      </c>
      <c r="K62" s="23"/>
      <c r="L62" s="80" t="s">
        <v>176</v>
      </c>
      <c r="O62" s="166"/>
    </row>
    <row r="63" spans="1:15" ht="24" customHeight="1" thickBot="1">
      <c r="A63" s="164"/>
      <c r="C63" s="168" t="s">
        <v>153</v>
      </c>
      <c r="D63" s="174"/>
      <c r="E63" s="162"/>
      <c r="F63" s="54">
        <f>SUM(F60:F62)</f>
        <v>32852485</v>
      </c>
      <c r="G63" s="162"/>
      <c r="H63" s="54">
        <f>SUM(H60:H62)</f>
        <v>68272397</v>
      </c>
      <c r="I63" s="162"/>
      <c r="J63" s="54">
        <f>SUM(J60:J62)</f>
        <v>11263180</v>
      </c>
      <c r="K63" s="162"/>
      <c r="L63" s="54">
        <f>SUM(L60:L62)</f>
        <v>251386714</v>
      </c>
      <c r="O63" s="166"/>
    </row>
    <row r="64" spans="1:15" ht="9" customHeight="1" thickTop="1">
      <c r="A64" s="164"/>
      <c r="C64" s="168"/>
      <c r="D64" s="174"/>
      <c r="E64" s="162"/>
      <c r="F64" s="27"/>
      <c r="G64" s="162"/>
      <c r="H64" s="27"/>
      <c r="I64" s="162"/>
      <c r="J64" s="27"/>
      <c r="K64" s="162"/>
      <c r="L64" s="27"/>
      <c r="O64" s="166"/>
    </row>
    <row r="65" spans="1:18" ht="24" customHeight="1">
      <c r="A65" s="164"/>
      <c r="C65" s="168" t="s">
        <v>77</v>
      </c>
      <c r="D65" s="91">
        <v>24</v>
      </c>
      <c r="E65" s="162"/>
      <c r="F65" s="78">
        <f>ROUND(F54/F66,2)</f>
        <v>0.12</v>
      </c>
      <c r="G65" s="176"/>
      <c r="H65" s="78">
        <f>ROUND(H54/H66,2)</f>
        <v>0.42</v>
      </c>
      <c r="I65" s="176"/>
      <c r="J65" s="78">
        <f>ROUND(J54/J66,2)</f>
        <v>0.03</v>
      </c>
      <c r="K65" s="176"/>
      <c r="L65" s="78">
        <f>ROUND(L54/L66,2)</f>
        <v>1.35</v>
      </c>
      <c r="O65" s="166"/>
    </row>
    <row r="66" spans="1:18" ht="24" customHeight="1">
      <c r="A66" s="164"/>
      <c r="C66" s="168" t="s">
        <v>124</v>
      </c>
      <c r="D66" s="91">
        <v>24</v>
      </c>
      <c r="E66" s="162"/>
      <c r="F66" s="27">
        <v>300000000</v>
      </c>
      <c r="G66" s="91"/>
      <c r="H66" s="27">
        <v>186728770</v>
      </c>
      <c r="I66" s="91"/>
      <c r="J66" s="27">
        <v>300000000</v>
      </c>
      <c r="K66" s="91"/>
      <c r="L66" s="27">
        <v>186728770</v>
      </c>
      <c r="O66" s="166"/>
    </row>
    <row r="67" spans="1:18" ht="24" customHeight="1">
      <c r="A67" s="164"/>
      <c r="C67" s="90"/>
      <c r="D67" s="91"/>
      <c r="E67" s="162"/>
      <c r="F67" s="27"/>
      <c r="G67" s="91"/>
      <c r="H67" s="27"/>
      <c r="I67" s="91"/>
      <c r="J67" s="27"/>
      <c r="K67" s="91"/>
      <c r="L67" s="27"/>
    </row>
    <row r="68" spans="1:18" s="178" customFormat="1" ht="24" customHeight="1">
      <c r="A68" s="177"/>
      <c r="C68" s="179"/>
      <c r="D68" s="180"/>
      <c r="E68" s="181"/>
      <c r="F68" s="73"/>
      <c r="G68" s="73"/>
      <c r="H68" s="73"/>
      <c r="I68" s="73"/>
      <c r="J68" s="73"/>
      <c r="K68" s="73"/>
      <c r="L68" s="73"/>
      <c r="Q68" s="182"/>
      <c r="R68" s="182"/>
    </row>
    <row r="69" spans="1:18" s="178" customFormat="1" ht="24" customHeight="1">
      <c r="A69" s="177"/>
      <c r="C69" s="179"/>
      <c r="D69" s="180"/>
      <c r="E69" s="181"/>
      <c r="F69" s="73"/>
      <c r="G69" s="73"/>
      <c r="H69" s="73"/>
      <c r="I69" s="73"/>
      <c r="J69" s="73"/>
      <c r="K69" s="73"/>
      <c r="L69" s="73"/>
      <c r="Q69" s="182"/>
      <c r="R69" s="182"/>
    </row>
    <row r="70" spans="1:18" s="178" customFormat="1" ht="24" customHeight="1">
      <c r="A70" s="177"/>
      <c r="C70" s="179"/>
      <c r="D70" s="180"/>
      <c r="E70" s="181"/>
      <c r="F70" s="73"/>
      <c r="G70" s="73"/>
      <c r="H70" s="73"/>
      <c r="I70" s="73"/>
      <c r="J70" s="73"/>
      <c r="K70" s="73"/>
      <c r="L70" s="73"/>
      <c r="Q70" s="182"/>
      <c r="R70" s="182"/>
    </row>
    <row r="71" spans="1:18" s="178" customFormat="1" ht="24" customHeight="1">
      <c r="A71" s="177"/>
      <c r="C71" s="179"/>
      <c r="D71" s="180"/>
      <c r="E71" s="181"/>
      <c r="F71" s="73"/>
      <c r="G71" s="73"/>
      <c r="H71" s="73"/>
      <c r="I71" s="73"/>
      <c r="J71" s="73"/>
      <c r="K71" s="73"/>
      <c r="L71" s="73"/>
      <c r="Q71" s="182"/>
      <c r="R71" s="182"/>
    </row>
    <row r="72" spans="1:18" s="178" customFormat="1" ht="24" customHeight="1">
      <c r="A72" s="177"/>
      <c r="C72" s="179"/>
      <c r="D72" s="180"/>
      <c r="E72" s="181"/>
      <c r="F72" s="73"/>
      <c r="G72" s="73"/>
      <c r="H72" s="73"/>
      <c r="I72" s="73"/>
      <c r="J72" s="73"/>
      <c r="K72" s="73"/>
      <c r="L72" s="73"/>
      <c r="Q72" s="182"/>
      <c r="R72" s="182"/>
    </row>
    <row r="73" spans="1:18" s="178" customFormat="1" ht="24" customHeight="1">
      <c r="A73" s="177"/>
      <c r="C73" s="179"/>
      <c r="D73" s="180"/>
      <c r="E73" s="181"/>
      <c r="F73" s="73"/>
      <c r="G73" s="73"/>
      <c r="H73" s="73"/>
      <c r="I73" s="73"/>
      <c r="J73" s="73"/>
      <c r="K73" s="73"/>
      <c r="L73" s="73"/>
      <c r="Q73" s="182"/>
      <c r="R73" s="182"/>
    </row>
    <row r="74" spans="1:18" s="178" customFormat="1" ht="24" customHeight="1">
      <c r="A74" s="177"/>
      <c r="C74" s="179"/>
      <c r="D74" s="180"/>
      <c r="E74" s="181"/>
      <c r="F74" s="73"/>
      <c r="G74" s="73"/>
      <c r="H74" s="73"/>
      <c r="I74" s="73"/>
      <c r="J74" s="73"/>
      <c r="K74" s="73"/>
      <c r="L74" s="73"/>
      <c r="Q74" s="182"/>
      <c r="R74" s="182"/>
    </row>
    <row r="75" spans="1:18" s="178" customFormat="1" ht="24" customHeight="1">
      <c r="A75" s="177"/>
      <c r="C75" s="179"/>
      <c r="D75" s="180"/>
      <c r="E75" s="181"/>
      <c r="F75" s="73"/>
      <c r="G75" s="73"/>
      <c r="H75" s="73"/>
      <c r="I75" s="73"/>
      <c r="J75" s="73"/>
      <c r="K75" s="73"/>
      <c r="L75" s="73"/>
      <c r="Q75" s="182"/>
      <c r="R75" s="182"/>
    </row>
    <row r="76" spans="1:18" s="178" customFormat="1" ht="24" customHeight="1">
      <c r="A76" s="177"/>
      <c r="C76" s="179"/>
      <c r="D76" s="180"/>
      <c r="E76" s="181"/>
      <c r="F76" s="73"/>
      <c r="G76" s="73"/>
      <c r="H76" s="73"/>
      <c r="I76" s="73"/>
      <c r="J76" s="73"/>
      <c r="K76" s="73"/>
      <c r="L76" s="73"/>
      <c r="Q76" s="182"/>
      <c r="R76" s="182"/>
    </row>
    <row r="77" spans="1:18" s="178" customFormat="1" ht="24" customHeight="1">
      <c r="A77" s="177"/>
      <c r="C77" s="179"/>
      <c r="D77" s="180"/>
      <c r="E77" s="181"/>
      <c r="F77" s="73"/>
      <c r="G77" s="73"/>
      <c r="H77" s="73"/>
      <c r="I77" s="73"/>
      <c r="J77" s="73"/>
      <c r="K77" s="73"/>
      <c r="L77" s="73"/>
      <c r="Q77" s="182"/>
      <c r="R77" s="182"/>
    </row>
    <row r="78" spans="1:18" s="178" customFormat="1" ht="24" customHeight="1">
      <c r="A78" s="177"/>
      <c r="C78" s="179"/>
      <c r="D78" s="180"/>
      <c r="E78" s="181"/>
      <c r="F78" s="73"/>
      <c r="G78" s="73"/>
      <c r="H78" s="73"/>
      <c r="I78" s="73"/>
      <c r="J78" s="73"/>
      <c r="K78" s="73"/>
      <c r="L78" s="73"/>
      <c r="Q78" s="182"/>
      <c r="R78" s="182"/>
    </row>
    <row r="79" spans="1:18" s="178" customFormat="1" ht="24" customHeight="1">
      <c r="A79" s="177"/>
      <c r="C79" s="179"/>
      <c r="D79" s="180"/>
      <c r="E79" s="181"/>
      <c r="F79" s="73"/>
      <c r="G79" s="73"/>
      <c r="H79" s="73"/>
      <c r="I79" s="73"/>
      <c r="J79" s="73"/>
      <c r="K79" s="73"/>
      <c r="L79" s="73"/>
      <c r="Q79" s="182"/>
      <c r="R79" s="182"/>
    </row>
    <row r="80" spans="1:18" s="178" customFormat="1" ht="24" customHeight="1">
      <c r="A80" s="177"/>
      <c r="C80" s="179"/>
      <c r="D80" s="180"/>
      <c r="E80" s="181"/>
      <c r="F80" s="73"/>
      <c r="G80" s="73"/>
      <c r="H80" s="73"/>
      <c r="I80" s="73"/>
      <c r="J80" s="73"/>
      <c r="K80" s="73"/>
      <c r="L80" s="73"/>
      <c r="Q80" s="182"/>
      <c r="R80" s="182"/>
    </row>
    <row r="81" spans="1:18" s="178" customFormat="1" ht="24" customHeight="1">
      <c r="A81" s="177"/>
      <c r="C81" s="179"/>
      <c r="D81" s="180"/>
      <c r="E81" s="181"/>
      <c r="F81" s="73"/>
      <c r="G81" s="73"/>
      <c r="H81" s="73"/>
      <c r="I81" s="73"/>
      <c r="J81" s="73"/>
      <c r="K81" s="73"/>
      <c r="L81" s="73"/>
      <c r="Q81" s="182"/>
      <c r="R81" s="182"/>
    </row>
    <row r="82" spans="1:18" s="178" customFormat="1" ht="24" customHeight="1">
      <c r="A82" s="177"/>
      <c r="C82" s="179"/>
      <c r="D82" s="180"/>
      <c r="E82" s="181"/>
      <c r="F82" s="73"/>
      <c r="G82" s="73"/>
      <c r="H82" s="73"/>
      <c r="I82" s="73"/>
      <c r="J82" s="73"/>
      <c r="K82" s="73"/>
      <c r="L82" s="73"/>
      <c r="Q82" s="182"/>
      <c r="R82" s="182"/>
    </row>
    <row r="83" spans="1:18" s="178" customFormat="1" ht="24" customHeight="1">
      <c r="A83" s="177"/>
      <c r="C83" s="179"/>
      <c r="D83" s="180"/>
      <c r="E83" s="181"/>
      <c r="F83" s="73"/>
      <c r="G83" s="73"/>
      <c r="H83" s="73"/>
      <c r="I83" s="73"/>
      <c r="J83" s="73"/>
      <c r="K83" s="73"/>
      <c r="L83" s="73"/>
      <c r="Q83" s="182"/>
      <c r="R83" s="182"/>
    </row>
    <row r="84" spans="1:18" s="178" customFormat="1" ht="24" customHeight="1">
      <c r="A84" s="177"/>
      <c r="C84" s="179"/>
      <c r="D84" s="180"/>
      <c r="E84" s="181"/>
      <c r="F84" s="73"/>
      <c r="G84" s="73"/>
      <c r="H84" s="73"/>
      <c r="I84" s="73"/>
      <c r="J84" s="73"/>
      <c r="K84" s="73"/>
      <c r="L84" s="73"/>
      <c r="Q84" s="182"/>
      <c r="R84" s="182"/>
    </row>
    <row r="85" spans="1:18" s="178" customFormat="1" ht="24" customHeight="1">
      <c r="A85" s="177"/>
      <c r="C85" s="179"/>
      <c r="D85" s="180"/>
      <c r="E85" s="181"/>
      <c r="F85" s="73"/>
      <c r="G85" s="73"/>
      <c r="H85" s="73"/>
      <c r="I85" s="73"/>
      <c r="J85" s="73"/>
      <c r="K85" s="73"/>
      <c r="L85" s="73"/>
      <c r="Q85" s="182"/>
      <c r="R85" s="182"/>
    </row>
    <row r="86" spans="1:18" s="178" customFormat="1" ht="24" customHeight="1">
      <c r="A86" s="177"/>
      <c r="C86" s="179"/>
      <c r="D86" s="180"/>
      <c r="E86" s="181"/>
      <c r="F86" s="73"/>
      <c r="G86" s="73"/>
      <c r="H86" s="73"/>
      <c r="I86" s="73"/>
      <c r="J86" s="73"/>
      <c r="K86" s="73"/>
      <c r="L86" s="73"/>
      <c r="Q86" s="182"/>
      <c r="R86" s="182"/>
    </row>
    <row r="87" spans="1:18" s="178" customFormat="1" ht="24" customHeight="1">
      <c r="A87" s="177"/>
      <c r="C87" s="179"/>
      <c r="D87" s="180"/>
      <c r="E87" s="181"/>
      <c r="F87" s="73"/>
      <c r="G87" s="73"/>
      <c r="H87" s="73"/>
      <c r="I87" s="73"/>
      <c r="J87" s="73"/>
      <c r="K87" s="73"/>
      <c r="L87" s="73"/>
      <c r="Q87" s="182"/>
      <c r="R87" s="182"/>
    </row>
    <row r="88" spans="1:18" s="178" customFormat="1" ht="24" customHeight="1">
      <c r="A88" s="177"/>
      <c r="C88" s="179"/>
      <c r="D88" s="180"/>
      <c r="E88" s="181"/>
      <c r="F88" s="73"/>
      <c r="G88" s="73"/>
      <c r="H88" s="73"/>
      <c r="I88" s="73"/>
      <c r="J88" s="73"/>
      <c r="K88" s="73"/>
      <c r="L88" s="73"/>
      <c r="Q88" s="182"/>
      <c r="R88" s="182"/>
    </row>
    <row r="89" spans="1:18" s="178" customFormat="1" ht="24" customHeight="1">
      <c r="A89" s="177"/>
      <c r="C89" s="179"/>
      <c r="D89" s="180"/>
      <c r="E89" s="181"/>
      <c r="F89" s="73"/>
      <c r="G89" s="73"/>
      <c r="H89" s="73"/>
      <c r="I89" s="73"/>
      <c r="J89" s="73"/>
      <c r="K89" s="73"/>
      <c r="L89" s="73"/>
      <c r="Q89" s="182"/>
      <c r="R89" s="182"/>
    </row>
    <row r="90" spans="1:18" s="178" customFormat="1" ht="24" customHeight="1">
      <c r="A90" s="177"/>
      <c r="C90" s="179"/>
      <c r="D90" s="180"/>
      <c r="E90" s="181"/>
      <c r="F90" s="73"/>
      <c r="G90" s="73"/>
      <c r="H90" s="73"/>
      <c r="I90" s="73"/>
      <c r="J90" s="73"/>
      <c r="K90" s="73"/>
      <c r="L90" s="73"/>
      <c r="Q90" s="182"/>
      <c r="R90" s="182"/>
    </row>
    <row r="91" spans="1:18" s="178" customFormat="1" ht="24" customHeight="1">
      <c r="A91" s="177"/>
      <c r="C91" s="145" t="s">
        <v>78</v>
      </c>
      <c r="D91" s="180"/>
      <c r="E91" s="181"/>
      <c r="F91" s="73"/>
      <c r="G91" s="73"/>
      <c r="H91" s="73"/>
      <c r="I91" s="73"/>
      <c r="J91" s="73"/>
      <c r="K91" s="73"/>
      <c r="L91" s="73"/>
      <c r="Q91" s="182"/>
      <c r="R91" s="182"/>
    </row>
    <row r="92" spans="1:18" ht="22.35" customHeight="1">
      <c r="A92" s="164"/>
      <c r="C92" s="90"/>
      <c r="D92" s="183"/>
      <c r="E92" s="162"/>
      <c r="F92" s="27"/>
      <c r="G92" s="91"/>
      <c r="H92" s="27"/>
      <c r="I92" s="91"/>
      <c r="J92" s="27"/>
      <c r="K92" s="91"/>
      <c r="L92" s="27"/>
    </row>
    <row r="93" spans="1:18" ht="24" customHeight="1">
      <c r="A93" s="164"/>
      <c r="D93" s="162"/>
      <c r="E93" s="162"/>
      <c r="F93" s="184"/>
      <c r="G93" s="162"/>
      <c r="H93" s="7"/>
      <c r="I93" s="162"/>
      <c r="J93" s="184"/>
      <c r="K93" s="162"/>
      <c r="L93" s="184"/>
    </row>
    <row r="94" spans="1:18" ht="24" customHeight="1">
      <c r="C94" s="90"/>
      <c r="E94" s="162"/>
      <c r="F94" s="184"/>
      <c r="G94" s="162"/>
      <c r="H94" s="1"/>
      <c r="I94" s="162"/>
      <c r="J94" s="184"/>
      <c r="K94" s="162"/>
      <c r="L94" s="184"/>
    </row>
    <row r="95" spans="1:18" ht="24" customHeight="1">
      <c r="C95" s="90"/>
      <c r="E95" s="162"/>
      <c r="G95" s="162"/>
      <c r="I95" s="162"/>
      <c r="K95" s="162"/>
    </row>
    <row r="96" spans="1:18" ht="24" customHeight="1">
      <c r="C96" s="90"/>
      <c r="E96" s="162"/>
      <c r="G96" s="162"/>
      <c r="I96" s="162"/>
      <c r="K96" s="162"/>
    </row>
    <row r="97" spans="1:11" ht="24" customHeight="1">
      <c r="C97" s="90"/>
      <c r="E97" s="162"/>
      <c r="G97" s="162"/>
      <c r="I97" s="162"/>
      <c r="K97" s="162"/>
    </row>
    <row r="98" spans="1:11" ht="24" customHeight="1">
      <c r="C98" s="90"/>
      <c r="E98" s="162"/>
      <c r="G98" s="162"/>
      <c r="I98" s="162"/>
      <c r="K98" s="162"/>
    </row>
    <row r="99" spans="1:11" ht="24" customHeight="1">
      <c r="C99" s="90"/>
      <c r="E99" s="162"/>
      <c r="G99" s="162"/>
      <c r="I99" s="162"/>
      <c r="K99" s="162"/>
    </row>
    <row r="100" spans="1:11" ht="24" customHeight="1">
      <c r="A100" s="90"/>
      <c r="C100" s="90"/>
      <c r="E100" s="162"/>
      <c r="G100" s="162"/>
      <c r="I100" s="162"/>
      <c r="K100" s="162"/>
    </row>
    <row r="101" spans="1:11" ht="24" customHeight="1">
      <c r="A101" s="90"/>
      <c r="C101" s="90"/>
      <c r="E101" s="162"/>
      <c r="G101" s="162"/>
      <c r="I101" s="162"/>
      <c r="K101" s="162"/>
    </row>
    <row r="102" spans="1:11" ht="24" customHeight="1">
      <c r="A102" s="90"/>
      <c r="C102" s="90"/>
      <c r="E102" s="162"/>
      <c r="G102" s="162"/>
      <c r="I102" s="162"/>
      <c r="K102" s="162"/>
    </row>
    <row r="103" spans="1:11" ht="24" customHeight="1">
      <c r="A103" s="90"/>
      <c r="C103" s="90"/>
      <c r="E103" s="162"/>
      <c r="G103" s="162"/>
      <c r="I103" s="162"/>
      <c r="K103" s="162"/>
    </row>
    <row r="104" spans="1:11" ht="24" customHeight="1">
      <c r="A104" s="90"/>
      <c r="E104" s="162"/>
      <c r="G104" s="162"/>
      <c r="I104" s="162"/>
      <c r="K104" s="162"/>
    </row>
    <row r="105" spans="1:11" ht="24" customHeight="1">
      <c r="A105" s="90"/>
      <c r="C105" s="90"/>
      <c r="E105" s="162"/>
      <c r="G105" s="162"/>
      <c r="I105" s="162"/>
      <c r="K105" s="162"/>
    </row>
    <row r="106" spans="1:11" ht="24" customHeight="1">
      <c r="A106" s="90"/>
      <c r="C106" s="90"/>
      <c r="E106" s="162"/>
      <c r="G106" s="162"/>
      <c r="I106" s="162"/>
      <c r="K106" s="162"/>
    </row>
    <row r="107" spans="1:11" ht="24" customHeight="1">
      <c r="A107" s="90"/>
      <c r="C107" s="90"/>
      <c r="E107" s="162"/>
      <c r="G107" s="162"/>
      <c r="I107" s="162"/>
      <c r="K107" s="162"/>
    </row>
    <row r="108" spans="1:11" ht="24" customHeight="1">
      <c r="A108" s="90"/>
      <c r="C108" s="90"/>
      <c r="E108" s="162"/>
      <c r="G108" s="162"/>
      <c r="I108" s="162"/>
      <c r="K108" s="162"/>
    </row>
    <row r="109" spans="1:11" ht="24" customHeight="1">
      <c r="A109" s="90"/>
      <c r="C109" s="90"/>
      <c r="E109" s="162"/>
      <c r="G109" s="162"/>
      <c r="I109" s="162"/>
      <c r="K109" s="162"/>
    </row>
    <row r="110" spans="1:11" ht="24" customHeight="1">
      <c r="A110" s="90"/>
      <c r="E110" s="162"/>
      <c r="G110" s="162"/>
      <c r="I110" s="162"/>
      <c r="K110" s="162"/>
    </row>
    <row r="111" spans="1:11" ht="24" customHeight="1">
      <c r="A111" s="90"/>
      <c r="C111" s="90"/>
    </row>
    <row r="112" spans="1:11" ht="24" customHeight="1">
      <c r="A112" s="90"/>
    </row>
    <row r="113" spans="1:3" ht="19.8">
      <c r="A113" s="90"/>
    </row>
    <row r="116" spans="1:3" ht="24" customHeight="1">
      <c r="A116" s="90"/>
      <c r="C116" s="145"/>
    </row>
    <row r="121" spans="1:3" ht="24" customHeight="1">
      <c r="A121" s="90"/>
      <c r="C121" s="90"/>
    </row>
    <row r="122" spans="1:3" ht="24" customHeight="1">
      <c r="A122" s="90"/>
      <c r="C122" s="90"/>
    </row>
    <row r="123" spans="1:3" ht="24" customHeight="1">
      <c r="A123" s="90"/>
      <c r="C123" s="90"/>
    </row>
    <row r="124" spans="1:3" ht="24" customHeight="1">
      <c r="A124" s="90"/>
      <c r="C124" s="90"/>
    </row>
    <row r="125" spans="1:3" ht="24" customHeight="1">
      <c r="A125" s="90"/>
      <c r="C125" s="90"/>
    </row>
    <row r="126" spans="1:3" ht="24" customHeight="1">
      <c r="A126" s="90"/>
      <c r="C126" s="90"/>
    </row>
    <row r="127" spans="1:3" ht="24" customHeight="1">
      <c r="A127" s="90"/>
      <c r="C127" s="90"/>
    </row>
    <row r="128" spans="1:3" ht="24" customHeight="1">
      <c r="A128" s="90"/>
      <c r="C128" s="90"/>
    </row>
    <row r="129" spans="1:3" ht="24" customHeight="1">
      <c r="A129" s="90"/>
      <c r="C129" s="90"/>
    </row>
    <row r="130" spans="1:3" ht="24" customHeight="1">
      <c r="A130" s="90"/>
      <c r="C130" s="90"/>
    </row>
    <row r="131" spans="1:3" ht="24" customHeight="1">
      <c r="A131" s="90"/>
      <c r="C131" s="90"/>
    </row>
    <row r="132" spans="1:3" ht="24" customHeight="1">
      <c r="A132" s="90"/>
      <c r="C132" s="90"/>
    </row>
    <row r="133" spans="1:3" ht="24" customHeight="1">
      <c r="A133" s="90"/>
      <c r="C133" s="90"/>
    </row>
    <row r="134" spans="1:3" ht="24" customHeight="1">
      <c r="A134" s="90"/>
      <c r="C134" s="90"/>
    </row>
    <row r="135" spans="1:3" ht="24" customHeight="1">
      <c r="A135" s="90"/>
      <c r="C135" s="90"/>
    </row>
    <row r="136" spans="1:3" ht="24" customHeight="1">
      <c r="A136" s="90"/>
      <c r="C136" s="90"/>
    </row>
    <row r="137" spans="1:3" ht="24" customHeight="1">
      <c r="A137" s="90"/>
      <c r="C137" s="90"/>
    </row>
    <row r="138" spans="1:3" ht="24" customHeight="1">
      <c r="A138" s="90"/>
      <c r="C138" s="90"/>
    </row>
    <row r="139" spans="1:3" ht="24" customHeight="1">
      <c r="A139" s="90"/>
      <c r="C139" s="90"/>
    </row>
    <row r="140" spans="1:3" ht="24" customHeight="1">
      <c r="A140" s="90"/>
      <c r="C140" s="90"/>
    </row>
    <row r="141" spans="1:3" ht="24" customHeight="1">
      <c r="A141" s="90"/>
      <c r="C141" s="90"/>
    </row>
    <row r="142" spans="1:3" ht="24" customHeight="1">
      <c r="A142" s="90"/>
      <c r="C142" s="90"/>
    </row>
    <row r="143" spans="1:3" ht="24" customHeight="1">
      <c r="A143" s="90"/>
      <c r="C143" s="90"/>
    </row>
    <row r="144" spans="1:3" ht="24" customHeight="1">
      <c r="A144" s="90"/>
      <c r="C144" s="90"/>
    </row>
  </sheetData>
  <mergeCells count="12">
    <mergeCell ref="C1:L1"/>
    <mergeCell ref="C2:L2"/>
    <mergeCell ref="C3:L3"/>
    <mergeCell ref="C4:L4"/>
    <mergeCell ref="F6:I6"/>
    <mergeCell ref="J6:L6"/>
    <mergeCell ref="C46:L46"/>
    <mergeCell ref="C47:L47"/>
    <mergeCell ref="C48:L48"/>
    <mergeCell ref="C49:L49"/>
    <mergeCell ref="F51:I51"/>
    <mergeCell ref="J51:L51"/>
  </mergeCells>
  <pageMargins left="0.8" right="0.55000000000000004" top="0.9" bottom="0.25" header="0.5" footer="0.3"/>
  <pageSetup paperSize="9" scale="7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AL76"/>
  <sheetViews>
    <sheetView showGridLines="0" topLeftCell="A3" zoomScale="110" zoomScaleNormal="110" zoomScaleSheetLayoutView="100" workbookViewId="0">
      <selection activeCell="A40" sqref="A40"/>
    </sheetView>
  </sheetViews>
  <sheetFormatPr defaultColWidth="9.125" defaultRowHeight="24" customHeight="1"/>
  <cols>
    <col min="1" max="1" width="55.875" style="128" customWidth="1"/>
    <col min="2" max="2" width="10" style="128" customWidth="1"/>
    <col min="3" max="3" width="1.875" style="128" customWidth="1"/>
    <col min="4" max="4" width="13.125" style="128" customWidth="1"/>
    <col min="5" max="6" width="1.125" style="128" customWidth="1"/>
    <col min="7" max="7" width="13.125" style="128" bestFit="1" customWidth="1"/>
    <col min="8" max="9" width="1.125" style="128" customWidth="1"/>
    <col min="10" max="10" width="14.875" style="128" bestFit="1" customWidth="1"/>
    <col min="11" max="12" width="1" style="128" customWidth="1"/>
    <col min="13" max="13" width="11.125" style="128" bestFit="1" customWidth="1"/>
    <col min="14" max="15" width="1" style="128" customWidth="1"/>
    <col min="16" max="16" width="13.125" style="128" bestFit="1" customWidth="1"/>
    <col min="17" max="17" width="1" style="128" customWidth="1"/>
    <col min="18" max="18" width="1.75" style="128" customWidth="1"/>
    <col min="19" max="19" width="1.125" style="128" customWidth="1"/>
    <col min="20" max="20" width="15.75" style="128" customWidth="1"/>
    <col min="21" max="21" width="1.125" style="128" customWidth="1"/>
    <col min="22" max="22" width="1.875" style="128" customWidth="1"/>
    <col min="23" max="23" width="1.125" style="128" customWidth="1"/>
    <col min="24" max="24" width="11.125" style="128" bestFit="1" customWidth="1"/>
    <col min="25" max="26" width="1.125" style="128" customWidth="1"/>
    <col min="27" max="27" width="12.125" style="128" bestFit="1" customWidth="1"/>
    <col min="28" max="29" width="0.75" style="128" customWidth="1"/>
    <col min="30" max="30" width="17.125" style="128" bestFit="1" customWidth="1"/>
    <col min="31" max="32" width="0.75" style="128" customWidth="1"/>
    <col min="33" max="33" width="14.125" style="128" bestFit="1" customWidth="1"/>
    <col min="34" max="35" width="0.75" style="128" customWidth="1"/>
    <col min="36" max="36" width="13.75" style="128" customWidth="1"/>
    <col min="37" max="37" width="1" style="128" customWidth="1"/>
    <col min="38" max="38" width="16.375" style="128" bestFit="1" customWidth="1"/>
    <col min="39" max="39" width="14.125" style="128" bestFit="1" customWidth="1"/>
    <col min="40" max="16384" width="9.125" style="128"/>
  </cols>
  <sheetData>
    <row r="1" spans="1:38" ht="26.4">
      <c r="A1" s="216" t="str">
        <f>งบดุล!A1</f>
        <v>บริษัท สเปเชี่ยลตี้ เนเชอรัล โปรดักส์ จำกัด (มหาชน) และบริษัทย่อย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</row>
    <row r="2" spans="1:38" ht="24" customHeight="1">
      <c r="A2" s="216" t="s">
        <v>49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</row>
    <row r="3" spans="1:38" ht="24" customHeight="1">
      <c r="A3" s="216" t="s">
        <v>0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</row>
    <row r="4" spans="1:38" ht="26.4">
      <c r="A4" s="216" t="s">
        <v>173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</row>
    <row r="5" spans="1:38" ht="24" customHeight="1">
      <c r="A5" s="218" t="s">
        <v>66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</row>
    <row r="6" spans="1:38" ht="9" customHeight="1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4"/>
    </row>
    <row r="7" spans="1:38" s="132" customFormat="1" ht="22.35" customHeight="1">
      <c r="A7" s="148"/>
      <c r="B7" s="135" t="s">
        <v>32</v>
      </c>
      <c r="C7" s="220" t="s">
        <v>119</v>
      </c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135"/>
      <c r="AD7" s="149" t="s">
        <v>132</v>
      </c>
      <c r="AE7" s="135"/>
      <c r="AF7" s="135"/>
      <c r="AG7" s="150" t="s">
        <v>90</v>
      </c>
      <c r="AH7" s="135"/>
      <c r="AI7" s="217" t="s">
        <v>24</v>
      </c>
      <c r="AJ7" s="217"/>
      <c r="AK7" s="217"/>
    </row>
    <row r="8" spans="1:38" s="132" customFormat="1" ht="22.35" customHeight="1">
      <c r="A8" s="148"/>
      <c r="B8" s="135"/>
      <c r="C8" s="215" t="s">
        <v>42</v>
      </c>
      <c r="D8" s="215"/>
      <c r="E8" s="135"/>
      <c r="F8" s="135"/>
      <c r="G8" s="135" t="s">
        <v>104</v>
      </c>
      <c r="H8" s="135"/>
      <c r="I8" s="135"/>
      <c r="J8" s="135" t="s">
        <v>183</v>
      </c>
      <c r="K8" s="220" t="s">
        <v>10</v>
      </c>
      <c r="L8" s="220"/>
      <c r="M8" s="220"/>
      <c r="N8" s="220"/>
      <c r="O8" s="220"/>
      <c r="P8" s="220"/>
      <c r="Q8" s="135"/>
      <c r="R8" s="221" t="s">
        <v>53</v>
      </c>
      <c r="S8" s="221"/>
      <c r="T8" s="221"/>
      <c r="U8" s="221"/>
      <c r="V8" s="221"/>
      <c r="W8" s="221"/>
      <c r="X8" s="221"/>
      <c r="Y8" s="151"/>
      <c r="Z8" s="222" t="s">
        <v>24</v>
      </c>
      <c r="AA8" s="222"/>
      <c r="AB8" s="151"/>
      <c r="AC8" s="152"/>
      <c r="AD8" s="149" t="s">
        <v>133</v>
      </c>
      <c r="AE8" s="135"/>
      <c r="AF8" s="151"/>
      <c r="AG8" s="149" t="s">
        <v>91</v>
      </c>
      <c r="AH8" s="135"/>
      <c r="AI8" s="217" t="s">
        <v>46</v>
      </c>
      <c r="AJ8" s="217"/>
      <c r="AK8" s="217"/>
    </row>
    <row r="9" spans="1:38" s="132" customFormat="1" ht="22.35" customHeight="1">
      <c r="A9" s="148"/>
      <c r="B9" s="148"/>
      <c r="C9" s="217" t="s">
        <v>41</v>
      </c>
      <c r="D9" s="217"/>
      <c r="E9" s="217"/>
      <c r="F9" s="135"/>
      <c r="G9" s="135" t="s">
        <v>86</v>
      </c>
      <c r="H9" s="135"/>
      <c r="I9" s="135"/>
      <c r="J9" s="135" t="s">
        <v>138</v>
      </c>
      <c r="L9" s="215" t="s">
        <v>11</v>
      </c>
      <c r="M9" s="215"/>
      <c r="N9" s="215"/>
      <c r="O9" s="217" t="s">
        <v>31</v>
      </c>
      <c r="P9" s="217"/>
      <c r="Q9" s="217"/>
      <c r="R9" s="224" t="s">
        <v>108</v>
      </c>
      <c r="S9" s="224"/>
      <c r="T9" s="224"/>
      <c r="U9" s="224"/>
      <c r="V9" s="224"/>
      <c r="W9" s="224"/>
      <c r="X9" s="224"/>
      <c r="Y9" s="151"/>
      <c r="Z9" s="219" t="s">
        <v>89</v>
      </c>
      <c r="AA9" s="219"/>
      <c r="AB9" s="149"/>
      <c r="AC9" s="150"/>
      <c r="AD9" s="149" t="s">
        <v>134</v>
      </c>
      <c r="AE9" s="150"/>
      <c r="AG9" s="150" t="s">
        <v>92</v>
      </c>
      <c r="AH9" s="150"/>
    </row>
    <row r="10" spans="1:38" s="132" customFormat="1" ht="22.35" customHeight="1">
      <c r="A10" s="153"/>
      <c r="B10" s="153"/>
      <c r="F10" s="135"/>
      <c r="H10" s="135"/>
      <c r="I10" s="135"/>
      <c r="J10" s="135" t="s">
        <v>134</v>
      </c>
      <c r="K10" s="135"/>
      <c r="L10" s="217" t="s">
        <v>98</v>
      </c>
      <c r="M10" s="217"/>
      <c r="N10" s="217"/>
      <c r="R10" s="223" t="s">
        <v>109</v>
      </c>
      <c r="S10" s="217"/>
      <c r="T10" s="217"/>
      <c r="U10" s="217"/>
      <c r="V10" s="136"/>
      <c r="W10" s="219" t="s">
        <v>79</v>
      </c>
      <c r="X10" s="219"/>
      <c r="Y10" s="219"/>
      <c r="Z10" s="219" t="s">
        <v>88</v>
      </c>
      <c r="AA10" s="219"/>
      <c r="AB10" s="219"/>
      <c r="AC10" s="150"/>
      <c r="AD10" s="150" t="s">
        <v>135</v>
      </c>
      <c r="AE10" s="150"/>
      <c r="AH10" s="150"/>
    </row>
    <row r="11" spans="1:38" s="132" customFormat="1" ht="22.35" customHeight="1">
      <c r="A11" s="153"/>
      <c r="B11" s="153"/>
      <c r="C11" s="153"/>
      <c r="D11" s="153"/>
      <c r="E11" s="153"/>
      <c r="F11" s="153"/>
      <c r="G11" s="135"/>
      <c r="H11" s="153"/>
      <c r="I11" s="153"/>
      <c r="J11" s="135" t="s">
        <v>135</v>
      </c>
      <c r="L11" s="217" t="s">
        <v>99</v>
      </c>
      <c r="M11" s="217"/>
      <c r="N11" s="217"/>
      <c r="O11" s="153"/>
      <c r="P11" s="153"/>
      <c r="Q11" s="153"/>
      <c r="R11" s="137"/>
      <c r="S11" s="219" t="s">
        <v>100</v>
      </c>
      <c r="T11" s="219"/>
      <c r="U11" s="219"/>
      <c r="V11" s="136"/>
      <c r="W11" s="219" t="s">
        <v>80</v>
      </c>
      <c r="X11" s="219"/>
      <c r="Y11" s="219"/>
      <c r="Z11" s="219" t="s">
        <v>103</v>
      </c>
      <c r="AA11" s="219"/>
      <c r="AB11" s="219"/>
      <c r="AC11" s="149"/>
      <c r="AE11" s="149"/>
      <c r="AH11" s="149"/>
    </row>
    <row r="12" spans="1:38" s="132" customFormat="1" ht="20.7" customHeight="1">
      <c r="A12" s="153"/>
      <c r="B12" s="153"/>
      <c r="C12" s="153"/>
      <c r="D12" s="153"/>
      <c r="E12" s="153"/>
      <c r="F12" s="153"/>
      <c r="G12" s="135"/>
      <c r="H12" s="153"/>
      <c r="I12" s="153"/>
      <c r="O12" s="153"/>
      <c r="P12" s="153"/>
      <c r="Q12" s="153"/>
      <c r="R12" s="136"/>
      <c r="S12" s="219" t="s">
        <v>101</v>
      </c>
      <c r="T12" s="219"/>
      <c r="U12" s="219"/>
      <c r="V12" s="136"/>
      <c r="W12" s="219" t="s">
        <v>87</v>
      </c>
      <c r="X12" s="219"/>
      <c r="Y12" s="219"/>
      <c r="AC12" s="149"/>
      <c r="AE12" s="149"/>
      <c r="AF12" s="153"/>
      <c r="AH12" s="149"/>
      <c r="AI12" s="153"/>
      <c r="AJ12" s="153"/>
      <c r="AK12" s="38"/>
    </row>
    <row r="13" spans="1:38" s="132" customFormat="1" ht="20.399999999999999">
      <c r="A13" s="153"/>
      <c r="B13" s="153"/>
      <c r="C13" s="153"/>
      <c r="D13" s="153"/>
      <c r="E13" s="153"/>
      <c r="F13" s="153"/>
      <c r="G13" s="135"/>
      <c r="H13" s="153"/>
      <c r="I13" s="153"/>
      <c r="J13" s="135"/>
      <c r="K13" s="135"/>
      <c r="L13" s="135"/>
      <c r="M13" s="135"/>
      <c r="N13" s="135"/>
      <c r="O13" s="153"/>
      <c r="P13" s="153"/>
      <c r="Q13" s="153"/>
      <c r="R13" s="136"/>
      <c r="S13" s="225" t="s">
        <v>102</v>
      </c>
      <c r="T13" s="225"/>
      <c r="U13" s="225"/>
      <c r="V13" s="136"/>
      <c r="W13" s="219" t="s">
        <v>88</v>
      </c>
      <c r="X13" s="219"/>
      <c r="Y13" s="219"/>
      <c r="Z13" s="219"/>
      <c r="AA13" s="219"/>
      <c r="AB13" s="219"/>
      <c r="AC13" s="149"/>
      <c r="AD13" s="149"/>
      <c r="AE13" s="149"/>
      <c r="AF13" s="153"/>
      <c r="AG13" s="149"/>
      <c r="AH13" s="149"/>
      <c r="AI13" s="153"/>
      <c r="AJ13" s="153"/>
      <c r="AK13" s="38"/>
    </row>
    <row r="14" spans="1:38" s="132" customFormat="1" ht="22.35" customHeight="1">
      <c r="A14" s="153"/>
      <c r="B14" s="153"/>
      <c r="C14" s="153"/>
      <c r="D14" s="153"/>
      <c r="E14" s="153"/>
      <c r="F14" s="153"/>
      <c r="G14" s="135"/>
      <c r="H14" s="153"/>
      <c r="I14" s="153"/>
      <c r="J14" s="135"/>
      <c r="K14" s="135"/>
      <c r="L14" s="135"/>
      <c r="M14" s="135"/>
      <c r="N14" s="135"/>
      <c r="O14" s="153"/>
      <c r="P14" s="153"/>
      <c r="Q14" s="153"/>
      <c r="R14" s="149"/>
      <c r="S14" s="149"/>
      <c r="T14" s="149"/>
      <c r="U14" s="149"/>
      <c r="V14" s="149"/>
      <c r="W14" s="149"/>
      <c r="X14" s="149"/>
      <c r="Y14" s="133"/>
      <c r="Z14" s="149"/>
      <c r="AA14" s="149"/>
      <c r="AB14" s="149"/>
      <c r="AC14" s="149"/>
      <c r="AD14" s="149"/>
      <c r="AE14" s="149"/>
      <c r="AF14" s="153"/>
      <c r="AG14" s="149"/>
      <c r="AH14" s="149"/>
      <c r="AI14" s="153"/>
      <c r="AJ14" s="153"/>
      <c r="AK14" s="38"/>
    </row>
    <row r="15" spans="1:38" s="132" customFormat="1" ht="22.35" customHeight="1">
      <c r="A15" s="138" t="s">
        <v>178</v>
      </c>
      <c r="B15" s="153"/>
      <c r="C15" s="140"/>
      <c r="D15" s="39">
        <v>148000000</v>
      </c>
      <c r="E15" s="40"/>
      <c r="F15" s="40"/>
      <c r="G15" s="39">
        <v>46550000</v>
      </c>
      <c r="H15" s="40"/>
      <c r="I15" s="40"/>
      <c r="J15" s="22">
        <v>0</v>
      </c>
      <c r="K15" s="39"/>
      <c r="L15" s="39"/>
      <c r="M15" s="39">
        <v>2968082</v>
      </c>
      <c r="N15" s="39"/>
      <c r="O15" s="39"/>
      <c r="P15" s="39">
        <v>303695166</v>
      </c>
      <c r="Q15" s="39"/>
      <c r="R15" s="43"/>
      <c r="S15" s="43"/>
      <c r="T15" s="39">
        <v>1141624</v>
      </c>
      <c r="U15" s="43"/>
      <c r="V15" s="43"/>
      <c r="W15" s="43"/>
      <c r="X15" s="39">
        <f>SUM(R15:T15)</f>
        <v>1141624</v>
      </c>
      <c r="Y15" s="133"/>
      <c r="Z15" s="153"/>
      <c r="AA15" s="39">
        <f>SUM(D15:T15)</f>
        <v>502354872</v>
      </c>
      <c r="AB15" s="153"/>
      <c r="AC15" s="153"/>
      <c r="AD15" s="39">
        <v>54571484</v>
      </c>
      <c r="AE15" s="153"/>
      <c r="AF15" s="43"/>
      <c r="AG15" s="39">
        <v>21860186</v>
      </c>
      <c r="AH15" s="153"/>
      <c r="AI15" s="43"/>
      <c r="AJ15" s="39">
        <f>SUM(AA15:AG15)</f>
        <v>578786542</v>
      </c>
      <c r="AK15" s="44"/>
      <c r="AL15" s="144"/>
    </row>
    <row r="16" spans="1:38" s="132" customFormat="1" ht="22.35" customHeight="1">
      <c r="A16" s="138" t="s">
        <v>97</v>
      </c>
      <c r="B16" s="153"/>
      <c r="C16" s="140"/>
      <c r="D16" s="39"/>
      <c r="E16" s="40"/>
      <c r="F16" s="40"/>
      <c r="G16" s="39"/>
      <c r="H16" s="40"/>
      <c r="I16" s="40"/>
      <c r="J16" s="22"/>
      <c r="K16" s="39"/>
      <c r="L16" s="39"/>
      <c r="M16" s="39"/>
      <c r="N16" s="39"/>
      <c r="O16" s="39"/>
      <c r="P16" s="39"/>
      <c r="Q16" s="39"/>
      <c r="R16" s="43"/>
      <c r="S16" s="43"/>
      <c r="T16" s="39"/>
      <c r="U16" s="43"/>
      <c r="V16" s="43"/>
      <c r="W16" s="43"/>
      <c r="X16" s="39"/>
      <c r="Y16" s="133"/>
      <c r="Z16" s="153"/>
      <c r="AA16" s="39"/>
      <c r="AB16" s="153"/>
      <c r="AC16" s="153"/>
      <c r="AD16" s="39"/>
      <c r="AE16" s="153"/>
      <c r="AF16" s="43"/>
      <c r="AG16" s="39"/>
      <c r="AH16" s="153"/>
      <c r="AI16" s="43"/>
      <c r="AJ16" s="39"/>
      <c r="AK16" s="44"/>
      <c r="AL16" s="144"/>
    </row>
    <row r="17" spans="1:38" s="132" customFormat="1" ht="22.35" customHeight="1">
      <c r="A17" s="154" t="s">
        <v>137</v>
      </c>
      <c r="B17" s="122">
        <v>4</v>
      </c>
      <c r="C17" s="140"/>
      <c r="D17" s="22">
        <v>0</v>
      </c>
      <c r="E17" s="40"/>
      <c r="F17" s="40"/>
      <c r="G17" s="22">
        <v>0</v>
      </c>
      <c r="H17" s="40"/>
      <c r="I17" s="40"/>
      <c r="J17" s="39">
        <v>-1459276</v>
      </c>
      <c r="K17" s="40"/>
      <c r="L17" s="40"/>
      <c r="M17" s="22">
        <v>0</v>
      </c>
      <c r="N17" s="41"/>
      <c r="O17" s="41"/>
      <c r="P17" s="22">
        <v>0</v>
      </c>
      <c r="Q17" s="43"/>
      <c r="R17" s="22"/>
      <c r="S17" s="22"/>
      <c r="T17" s="22">
        <v>0</v>
      </c>
      <c r="U17" s="22"/>
      <c r="V17" s="22"/>
      <c r="W17" s="22"/>
      <c r="X17" s="22">
        <f>SUM(R17:T17)</f>
        <v>0</v>
      </c>
      <c r="Y17" s="22"/>
      <c r="Z17" s="22"/>
      <c r="AA17" s="39">
        <f>SUM(D17:T17)</f>
        <v>-1459276</v>
      </c>
      <c r="AB17" s="153"/>
      <c r="AC17" s="153"/>
      <c r="AD17" s="39">
        <v>-48191684</v>
      </c>
      <c r="AE17" s="39"/>
      <c r="AF17" s="39"/>
      <c r="AG17" s="75" t="s">
        <v>176</v>
      </c>
      <c r="AH17" s="153"/>
      <c r="AI17" s="43"/>
      <c r="AJ17" s="39">
        <f>SUM(AA17:AG17)</f>
        <v>-49650960</v>
      </c>
      <c r="AK17" s="44"/>
    </row>
    <row r="18" spans="1:38" s="132" customFormat="1" ht="22.2" customHeight="1">
      <c r="A18" s="154" t="s">
        <v>130</v>
      </c>
      <c r="B18" s="140">
        <v>20</v>
      </c>
      <c r="C18" s="140"/>
      <c r="D18" s="32">
        <v>152000000</v>
      </c>
      <c r="E18" s="33"/>
      <c r="F18" s="33"/>
      <c r="G18" s="22">
        <v>0</v>
      </c>
      <c r="H18" s="33"/>
      <c r="I18" s="33"/>
      <c r="J18" s="22">
        <v>0</v>
      </c>
      <c r="K18" s="33"/>
      <c r="L18" s="33"/>
      <c r="M18" s="22">
        <v>0</v>
      </c>
      <c r="N18" s="45"/>
      <c r="O18" s="45"/>
      <c r="P18" s="22">
        <v>0</v>
      </c>
      <c r="Q18" s="46"/>
      <c r="R18" s="46"/>
      <c r="S18" s="46"/>
      <c r="T18" s="22">
        <v>0</v>
      </c>
      <c r="U18" s="22"/>
      <c r="V18" s="22"/>
      <c r="W18" s="22"/>
      <c r="X18" s="22">
        <f t="shared" ref="X18" si="0">SUM(R18:T18)</f>
        <v>0</v>
      </c>
      <c r="Y18" s="22"/>
      <c r="Z18" s="22"/>
      <c r="AA18" s="39">
        <f t="shared" ref="AA18" si="1">SUM(D18:T18)</f>
        <v>152000000</v>
      </c>
      <c r="AB18" s="153"/>
      <c r="AC18" s="153"/>
      <c r="AD18" s="22">
        <v>0</v>
      </c>
      <c r="AE18" s="153"/>
      <c r="AF18" s="43"/>
      <c r="AG18" s="22">
        <v>0</v>
      </c>
      <c r="AH18" s="153"/>
      <c r="AI18" s="43"/>
      <c r="AJ18" s="39">
        <f t="shared" ref="AJ18" si="2">SUM(AA18:AG18)</f>
        <v>152000000</v>
      </c>
      <c r="AK18" s="44"/>
      <c r="AL18" s="155"/>
    </row>
    <row r="19" spans="1:38" s="132" customFormat="1" ht="22.2" customHeight="1">
      <c r="A19" s="154" t="s">
        <v>38</v>
      </c>
      <c r="B19" s="140">
        <v>27</v>
      </c>
      <c r="C19" s="140"/>
      <c r="D19" s="22">
        <v>0</v>
      </c>
      <c r="E19" s="33"/>
      <c r="F19" s="33"/>
      <c r="G19" s="22">
        <v>0</v>
      </c>
      <c r="H19" s="33"/>
      <c r="I19" s="33"/>
      <c r="J19" s="22">
        <v>0</v>
      </c>
      <c r="K19" s="33"/>
      <c r="L19" s="33"/>
      <c r="M19" s="32">
        <v>11831918</v>
      </c>
      <c r="N19" s="45"/>
      <c r="O19" s="45"/>
      <c r="P19" s="32">
        <v>-11831918</v>
      </c>
      <c r="Q19" s="46"/>
      <c r="R19" s="46"/>
      <c r="S19" s="46"/>
      <c r="T19" s="22">
        <v>0</v>
      </c>
      <c r="U19" s="22"/>
      <c r="V19" s="22"/>
      <c r="W19" s="22"/>
      <c r="X19" s="22">
        <f>SUM(R19:T19)</f>
        <v>0</v>
      </c>
      <c r="Y19" s="22"/>
      <c r="Z19" s="22"/>
      <c r="AA19" s="22">
        <f>SUM(D19:T19)</f>
        <v>0</v>
      </c>
      <c r="AB19" s="153"/>
      <c r="AC19" s="153"/>
      <c r="AD19" s="22">
        <v>0</v>
      </c>
      <c r="AE19" s="153"/>
      <c r="AF19" s="43"/>
      <c r="AG19" s="22">
        <v>0</v>
      </c>
      <c r="AH19" s="153"/>
      <c r="AI19" s="43"/>
      <c r="AJ19" s="22">
        <f>SUM(AA19:AG19)</f>
        <v>0</v>
      </c>
      <c r="AK19" s="44"/>
    </row>
    <row r="20" spans="1:38" s="132" customFormat="1" ht="22.35" customHeight="1">
      <c r="A20" s="154" t="s">
        <v>125</v>
      </c>
      <c r="B20" s="140">
        <v>27</v>
      </c>
      <c r="C20" s="140"/>
      <c r="D20" s="22">
        <v>0</v>
      </c>
      <c r="E20" s="33"/>
      <c r="F20" s="33"/>
      <c r="G20" s="22">
        <v>0</v>
      </c>
      <c r="H20" s="33"/>
      <c r="I20" s="33"/>
      <c r="J20" s="22">
        <v>0</v>
      </c>
      <c r="K20" s="33"/>
      <c r="L20" s="33"/>
      <c r="M20" s="22">
        <v>0</v>
      </c>
      <c r="N20" s="41"/>
      <c r="O20" s="41"/>
      <c r="P20" s="32">
        <v>-325933023</v>
      </c>
      <c r="Q20" s="43"/>
      <c r="R20" s="43"/>
      <c r="S20" s="43"/>
      <c r="T20" s="22">
        <v>0</v>
      </c>
      <c r="U20" s="22"/>
      <c r="V20" s="22"/>
      <c r="W20" s="22"/>
      <c r="X20" s="22">
        <f>SUM(R20:T20)</f>
        <v>0</v>
      </c>
      <c r="Y20" s="22"/>
      <c r="Z20" s="22"/>
      <c r="AA20" s="39">
        <f>SUM(D20:T20)</f>
        <v>-325933023</v>
      </c>
      <c r="AB20" s="153"/>
      <c r="AC20" s="153"/>
      <c r="AD20" s="22">
        <v>0</v>
      </c>
      <c r="AE20" s="153"/>
      <c r="AF20" s="43"/>
      <c r="AG20" s="22">
        <v>0</v>
      </c>
      <c r="AH20" s="153"/>
      <c r="AI20" s="43"/>
      <c r="AJ20" s="39">
        <f>SUM(AA20:AG20)</f>
        <v>-325933023</v>
      </c>
      <c r="AK20" s="44"/>
    </row>
    <row r="21" spans="1:38" s="132" customFormat="1" ht="22.35" customHeight="1">
      <c r="A21" s="154" t="s">
        <v>171</v>
      </c>
      <c r="B21" s="140">
        <v>27</v>
      </c>
      <c r="C21" s="140"/>
      <c r="D21" s="22">
        <v>0</v>
      </c>
      <c r="E21" s="33"/>
      <c r="F21" s="33"/>
      <c r="G21" s="22">
        <v>0</v>
      </c>
      <c r="H21" s="33"/>
      <c r="I21" s="33"/>
      <c r="J21" s="22">
        <v>0</v>
      </c>
      <c r="K21" s="33"/>
      <c r="L21" s="33"/>
      <c r="M21" s="22">
        <v>0</v>
      </c>
      <c r="N21" s="41"/>
      <c r="O21" s="41"/>
      <c r="P21" s="22">
        <v>0</v>
      </c>
      <c r="Q21" s="43"/>
      <c r="R21" s="43"/>
      <c r="S21" s="43"/>
      <c r="T21" s="22">
        <v>0</v>
      </c>
      <c r="U21" s="22"/>
      <c r="V21" s="22"/>
      <c r="W21" s="22"/>
      <c r="X21" s="22">
        <f t="shared" ref="X21" si="3">SUM(R21:T21)</f>
        <v>0</v>
      </c>
      <c r="Y21" s="22"/>
      <c r="Z21" s="22"/>
      <c r="AA21" s="22">
        <f t="shared" ref="AA21" si="4">SUM(D21:T21)</f>
        <v>0</v>
      </c>
      <c r="AB21" s="153"/>
      <c r="AC21" s="153"/>
      <c r="AD21" s="22">
        <f>SUM(AD15)</f>
        <v>54571484</v>
      </c>
      <c r="AE21" s="153"/>
      <c r="AF21" s="43"/>
      <c r="AG21" s="39">
        <v>-1687410</v>
      </c>
      <c r="AH21" s="153"/>
      <c r="AI21" s="43"/>
      <c r="AJ21" s="39">
        <v>-1687410</v>
      </c>
      <c r="AK21" s="44"/>
      <c r="AL21" s="155"/>
    </row>
    <row r="22" spans="1:38" s="132" customFormat="1" ht="22.35" customHeight="1">
      <c r="A22" s="154" t="s">
        <v>153</v>
      </c>
      <c r="B22" s="140"/>
      <c r="C22" s="140"/>
      <c r="D22" s="22">
        <v>0</v>
      </c>
      <c r="E22" s="33"/>
      <c r="F22" s="33"/>
      <c r="G22" s="22">
        <v>0</v>
      </c>
      <c r="H22" s="33"/>
      <c r="I22" s="33"/>
      <c r="J22" s="22">
        <v>0</v>
      </c>
      <c r="K22" s="33"/>
      <c r="L22" s="33"/>
      <c r="M22" s="22">
        <v>0</v>
      </c>
      <c r="N22" s="41"/>
      <c r="O22" s="41"/>
      <c r="P22" s="39">
        <f>กำไรขาดทุนเบ็ดเสร็จ!H54</f>
        <v>77892932</v>
      </c>
      <c r="Q22" s="43"/>
      <c r="R22" s="43"/>
      <c r="S22" s="43"/>
      <c r="T22" s="39">
        <f>กำไรขาดทุนเบ็ดเสร็จ!H32</f>
        <v>273949</v>
      </c>
      <c r="U22" s="39"/>
      <c r="V22" s="39"/>
      <c r="W22" s="39"/>
      <c r="X22" s="39">
        <f>SUM(R22:T22)</f>
        <v>273949</v>
      </c>
      <c r="Y22" s="133"/>
      <c r="Z22" s="153"/>
      <c r="AA22" s="39">
        <f>SUM(D22:T22)</f>
        <v>78166881</v>
      </c>
      <c r="AB22" s="153"/>
      <c r="AC22" s="153"/>
      <c r="AD22" s="52">
        <f>กำไรขาดทุนเบ็ดเสร็จ!H61</f>
        <v>-6379800</v>
      </c>
      <c r="AE22" s="153"/>
      <c r="AF22" s="43"/>
      <c r="AG22" s="52">
        <f>กำไรขาดทุนเบ็ดเสร็จ!H62</f>
        <v>-3514684</v>
      </c>
      <c r="AH22" s="153"/>
      <c r="AI22" s="43"/>
      <c r="AJ22" s="39">
        <f>SUM(AA22:AG22)</f>
        <v>68272397</v>
      </c>
      <c r="AK22" s="44"/>
      <c r="AL22" s="155"/>
    </row>
    <row r="23" spans="1:38" s="132" customFormat="1" ht="22.35" customHeight="1" thickBot="1">
      <c r="A23" s="153" t="s">
        <v>154</v>
      </c>
      <c r="B23" s="153"/>
      <c r="C23" s="140"/>
      <c r="D23" s="48">
        <f>SUM(D15:D22)</f>
        <v>300000000</v>
      </c>
      <c r="E23" s="40"/>
      <c r="F23" s="40"/>
      <c r="G23" s="48">
        <f>SUM(G15:G22)</f>
        <v>46550000</v>
      </c>
      <c r="H23" s="40"/>
      <c r="I23" s="40"/>
      <c r="J23" s="48">
        <f>SUM(J17:J22)</f>
        <v>-1459276</v>
      </c>
      <c r="K23" s="40"/>
      <c r="L23" s="40"/>
      <c r="M23" s="48">
        <f>SUM(M15:M22)</f>
        <v>14800000</v>
      </c>
      <c r="N23" s="41"/>
      <c r="O23" s="41"/>
      <c r="P23" s="48">
        <f>SUM(P15:P22)</f>
        <v>43823157</v>
      </c>
      <c r="Q23" s="43"/>
      <c r="R23" s="43"/>
      <c r="S23" s="43"/>
      <c r="T23" s="48">
        <f>SUM(T15:T22)</f>
        <v>1415573</v>
      </c>
      <c r="U23" s="43"/>
      <c r="V23" s="43"/>
      <c r="W23" s="43"/>
      <c r="X23" s="48">
        <f>SUM(X15:X22)</f>
        <v>1415573</v>
      </c>
      <c r="Y23" s="133"/>
      <c r="Z23" s="153"/>
      <c r="AA23" s="48">
        <f>SUM(AA15:AA22)</f>
        <v>405129454</v>
      </c>
      <c r="AB23" s="153"/>
      <c r="AC23" s="153"/>
      <c r="AD23" s="74" t="s">
        <v>176</v>
      </c>
      <c r="AE23" s="153"/>
      <c r="AF23" s="43"/>
      <c r="AG23" s="48">
        <f>SUM(AG15:AG22)</f>
        <v>16658092</v>
      </c>
      <c r="AH23" s="153"/>
      <c r="AI23" s="43"/>
      <c r="AJ23" s="48">
        <f>SUM(AJ15:AJ22)</f>
        <v>421787546</v>
      </c>
      <c r="AK23" s="156"/>
      <c r="AL23" s="155">
        <f>AJ23-'งบดุล 2'!F74</f>
        <v>0</v>
      </c>
    </row>
    <row r="24" spans="1:38" s="132" customFormat="1" ht="22.35" customHeight="1" thickTop="1">
      <c r="A24" s="153"/>
      <c r="B24" s="153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57"/>
      <c r="Q24" s="135"/>
      <c r="R24" s="135"/>
      <c r="S24" s="135"/>
      <c r="T24" s="157"/>
      <c r="U24" s="135"/>
      <c r="V24" s="135"/>
      <c r="W24" s="135"/>
      <c r="X24" s="157"/>
      <c r="Y24" s="133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58"/>
      <c r="AK24" s="44"/>
      <c r="AL24" s="155"/>
    </row>
    <row r="25" spans="1:38" s="132" customFormat="1" ht="22.35" customHeight="1">
      <c r="A25" s="138" t="s">
        <v>177</v>
      </c>
      <c r="B25" s="153"/>
      <c r="C25" s="140"/>
      <c r="D25" s="39">
        <f>SUM(D23)</f>
        <v>300000000</v>
      </c>
      <c r="E25" s="40"/>
      <c r="F25" s="40"/>
      <c r="G25" s="39">
        <f>SUM(G23)</f>
        <v>46550000</v>
      </c>
      <c r="H25" s="40"/>
      <c r="I25" s="40"/>
      <c r="J25" s="39">
        <f>SUM(J23)</f>
        <v>-1459276</v>
      </c>
      <c r="K25" s="40"/>
      <c r="L25" s="40"/>
      <c r="M25" s="39">
        <f>SUM(M23)</f>
        <v>14800000</v>
      </c>
      <c r="N25" s="41"/>
      <c r="O25" s="41"/>
      <c r="P25" s="39">
        <f>SUM(P23)</f>
        <v>43823157</v>
      </c>
      <c r="Q25" s="43"/>
      <c r="R25" s="43"/>
      <c r="S25" s="43"/>
      <c r="T25" s="39">
        <f>SUM(T23)</f>
        <v>1415573</v>
      </c>
      <c r="U25" s="43"/>
      <c r="V25" s="43"/>
      <c r="W25" s="43"/>
      <c r="X25" s="39">
        <f>SUM(X23)</f>
        <v>1415573</v>
      </c>
      <c r="Y25" s="133"/>
      <c r="Z25" s="153"/>
      <c r="AA25" s="39">
        <f>SUM(AA23)</f>
        <v>405129454</v>
      </c>
      <c r="AB25" s="153"/>
      <c r="AC25" s="153"/>
      <c r="AD25" s="75" t="s">
        <v>176</v>
      </c>
      <c r="AE25" s="153"/>
      <c r="AF25" s="43"/>
      <c r="AG25" s="39">
        <f>SUM(AG23)</f>
        <v>16658092</v>
      </c>
      <c r="AH25" s="153"/>
      <c r="AI25" s="43"/>
      <c r="AJ25" s="39">
        <f>SUM(AA25:AG25)</f>
        <v>421787546</v>
      </c>
      <c r="AK25" s="44"/>
      <c r="AL25" s="155"/>
    </row>
    <row r="26" spans="1:38" s="132" customFormat="1" ht="22.35" customHeight="1">
      <c r="A26" s="138" t="s">
        <v>97</v>
      </c>
      <c r="B26" s="153"/>
      <c r="C26" s="140"/>
      <c r="D26" s="22"/>
      <c r="E26" s="40"/>
      <c r="F26" s="40"/>
      <c r="G26" s="22"/>
      <c r="H26" s="40"/>
      <c r="I26" s="40"/>
      <c r="J26" s="32"/>
      <c r="K26" s="40"/>
      <c r="L26" s="40"/>
      <c r="M26" s="39"/>
      <c r="N26" s="41"/>
      <c r="O26" s="41"/>
      <c r="P26" s="42"/>
      <c r="Q26" s="43"/>
      <c r="R26" s="22"/>
      <c r="S26" s="22"/>
      <c r="T26" s="37"/>
      <c r="U26" s="22"/>
      <c r="V26" s="22"/>
      <c r="W26" s="22"/>
      <c r="X26" s="22"/>
      <c r="Y26" s="22"/>
      <c r="Z26" s="22"/>
      <c r="AA26" s="22"/>
      <c r="AB26" s="153"/>
      <c r="AC26" s="153"/>
      <c r="AD26" s="22"/>
      <c r="AE26" s="153"/>
      <c r="AF26" s="43"/>
      <c r="AG26" s="22"/>
      <c r="AH26" s="153"/>
      <c r="AI26" s="43"/>
      <c r="AJ26" s="42"/>
      <c r="AK26" s="44"/>
      <c r="AL26" s="155"/>
    </row>
    <row r="27" spans="1:38" s="132" customFormat="1" ht="22.35" hidden="1" customHeight="1">
      <c r="A27" s="154" t="s">
        <v>137</v>
      </c>
      <c r="B27" s="140">
        <v>4</v>
      </c>
      <c r="C27" s="140"/>
      <c r="D27" s="22">
        <v>0</v>
      </c>
      <c r="E27" s="40"/>
      <c r="F27" s="40"/>
      <c r="G27" s="22">
        <v>0</v>
      </c>
      <c r="H27" s="40"/>
      <c r="I27" s="40"/>
      <c r="J27" s="32">
        <v>0</v>
      </c>
      <c r="K27" s="40"/>
      <c r="L27" s="40"/>
      <c r="M27" s="22">
        <v>0</v>
      </c>
      <c r="N27" s="45"/>
      <c r="O27" s="45"/>
      <c r="P27" s="22">
        <v>0</v>
      </c>
      <c r="Q27" s="46"/>
      <c r="R27" s="46"/>
      <c r="S27" s="46"/>
      <c r="T27" s="22">
        <v>0</v>
      </c>
      <c r="U27" s="22"/>
      <c r="V27" s="22"/>
      <c r="W27" s="22"/>
      <c r="X27" s="22">
        <f t="shared" ref="X27:X33" si="5">SUM(R27:T27)</f>
        <v>0</v>
      </c>
      <c r="Y27" s="22"/>
      <c r="Z27" s="22"/>
      <c r="AA27" s="22">
        <f t="shared" ref="AA27:AA31" si="6">SUM(D27:T27)</f>
        <v>0</v>
      </c>
      <c r="AB27" s="153"/>
      <c r="AC27" s="153"/>
      <c r="AD27" s="22">
        <v>0</v>
      </c>
      <c r="AE27" s="153"/>
      <c r="AF27" s="43"/>
      <c r="AG27" s="22">
        <v>0</v>
      </c>
      <c r="AH27" s="153"/>
      <c r="AI27" s="43"/>
      <c r="AJ27" s="39">
        <f t="shared" ref="AJ27:AJ33" si="7">SUM(AA27:AG27)</f>
        <v>0</v>
      </c>
      <c r="AK27" s="44"/>
      <c r="AL27" s="155"/>
    </row>
    <row r="28" spans="1:38" s="132" customFormat="1" ht="22.2" hidden="1" customHeight="1">
      <c r="A28" s="154" t="s">
        <v>130</v>
      </c>
      <c r="B28" s="140">
        <v>20</v>
      </c>
      <c r="C28" s="140"/>
      <c r="D28" s="32"/>
      <c r="E28" s="33"/>
      <c r="F28" s="33"/>
      <c r="G28" s="22">
        <v>0</v>
      </c>
      <c r="H28" s="33"/>
      <c r="I28" s="33"/>
      <c r="J28" s="22">
        <v>0</v>
      </c>
      <c r="K28" s="33"/>
      <c r="L28" s="33"/>
      <c r="M28" s="22">
        <v>0</v>
      </c>
      <c r="N28" s="45"/>
      <c r="O28" s="45"/>
      <c r="P28" s="22">
        <v>0</v>
      </c>
      <c r="Q28" s="46"/>
      <c r="R28" s="46"/>
      <c r="S28" s="46"/>
      <c r="T28" s="22">
        <v>0</v>
      </c>
      <c r="U28" s="22"/>
      <c r="V28" s="22"/>
      <c r="W28" s="22"/>
      <c r="X28" s="22">
        <f t="shared" si="5"/>
        <v>0</v>
      </c>
      <c r="Y28" s="22"/>
      <c r="Z28" s="22"/>
      <c r="AA28" s="22">
        <f t="shared" si="6"/>
        <v>0</v>
      </c>
      <c r="AB28" s="153"/>
      <c r="AC28" s="153"/>
      <c r="AD28" s="22">
        <v>0</v>
      </c>
      <c r="AE28" s="153"/>
      <c r="AF28" s="43"/>
      <c r="AG28" s="22">
        <v>0</v>
      </c>
      <c r="AH28" s="153"/>
      <c r="AI28" s="43"/>
      <c r="AJ28" s="39">
        <f t="shared" si="7"/>
        <v>0</v>
      </c>
      <c r="AK28" s="44"/>
      <c r="AL28" s="155"/>
    </row>
    <row r="29" spans="1:38" s="132" customFormat="1" ht="22.2" customHeight="1">
      <c r="A29" s="154" t="s">
        <v>38</v>
      </c>
      <c r="B29" s="140">
        <v>21</v>
      </c>
      <c r="C29" s="140"/>
      <c r="D29" s="22">
        <v>0</v>
      </c>
      <c r="E29" s="33"/>
      <c r="F29" s="33"/>
      <c r="G29" s="22">
        <v>0</v>
      </c>
      <c r="H29" s="33"/>
      <c r="I29" s="33"/>
      <c r="J29" s="22">
        <v>0</v>
      </c>
      <c r="K29" s="33"/>
      <c r="L29" s="33"/>
      <c r="M29" s="32">
        <f>-P29</f>
        <v>600000</v>
      </c>
      <c r="N29" s="45"/>
      <c r="O29" s="45"/>
      <c r="P29" s="32">
        <v>-600000</v>
      </c>
      <c r="Q29" s="46"/>
      <c r="R29" s="46"/>
      <c r="S29" s="46"/>
      <c r="T29" s="22">
        <v>0</v>
      </c>
      <c r="U29" s="22"/>
      <c r="V29" s="22"/>
      <c r="W29" s="22"/>
      <c r="X29" s="22">
        <f t="shared" si="5"/>
        <v>0</v>
      </c>
      <c r="Y29" s="22"/>
      <c r="Z29" s="22"/>
      <c r="AA29" s="22">
        <f t="shared" si="6"/>
        <v>0</v>
      </c>
      <c r="AB29" s="153"/>
      <c r="AC29" s="153"/>
      <c r="AD29" s="22">
        <v>0</v>
      </c>
      <c r="AE29" s="153"/>
      <c r="AF29" s="43"/>
      <c r="AG29" s="22">
        <v>0</v>
      </c>
      <c r="AH29" s="153"/>
      <c r="AI29" s="43"/>
      <c r="AJ29" s="22">
        <f t="shared" si="7"/>
        <v>0</v>
      </c>
      <c r="AK29" s="44"/>
      <c r="AL29" s="155"/>
    </row>
    <row r="30" spans="1:38" s="132" customFormat="1" ht="22.35" hidden="1" customHeight="1">
      <c r="A30" s="154" t="s">
        <v>125</v>
      </c>
      <c r="B30" s="140">
        <v>27</v>
      </c>
      <c r="C30" s="140"/>
      <c r="D30" s="22">
        <v>0</v>
      </c>
      <c r="E30" s="33"/>
      <c r="F30" s="33"/>
      <c r="G30" s="22">
        <v>0</v>
      </c>
      <c r="H30" s="33"/>
      <c r="I30" s="33"/>
      <c r="J30" s="22">
        <v>0</v>
      </c>
      <c r="K30" s="33"/>
      <c r="L30" s="33"/>
      <c r="M30" s="22">
        <v>0</v>
      </c>
      <c r="N30" s="41"/>
      <c r="O30" s="41"/>
      <c r="P30" s="32"/>
      <c r="Q30" s="43"/>
      <c r="R30" s="43"/>
      <c r="S30" s="43"/>
      <c r="T30" s="22">
        <v>0</v>
      </c>
      <c r="U30" s="22"/>
      <c r="V30" s="22"/>
      <c r="W30" s="22"/>
      <c r="X30" s="22">
        <f t="shared" si="5"/>
        <v>0</v>
      </c>
      <c r="Y30" s="22"/>
      <c r="Z30" s="22"/>
      <c r="AA30" s="22">
        <f t="shared" si="6"/>
        <v>0</v>
      </c>
      <c r="AB30" s="153"/>
      <c r="AC30" s="153"/>
      <c r="AD30" s="22">
        <v>0</v>
      </c>
      <c r="AE30" s="153"/>
      <c r="AF30" s="43"/>
      <c r="AG30" s="22">
        <v>0</v>
      </c>
      <c r="AH30" s="153"/>
      <c r="AI30" s="43"/>
      <c r="AJ30" s="39">
        <f t="shared" si="7"/>
        <v>0</v>
      </c>
      <c r="AK30" s="44"/>
      <c r="AL30" s="155"/>
    </row>
    <row r="31" spans="1:38" s="132" customFormat="1" ht="22.35" hidden="1" customHeight="1">
      <c r="A31" s="154" t="s">
        <v>171</v>
      </c>
      <c r="B31" s="140">
        <v>27</v>
      </c>
      <c r="C31" s="140"/>
      <c r="D31" s="22">
        <v>0</v>
      </c>
      <c r="E31" s="33"/>
      <c r="F31" s="33"/>
      <c r="G31" s="22">
        <v>0</v>
      </c>
      <c r="H31" s="33"/>
      <c r="I31" s="33"/>
      <c r="J31" s="22">
        <v>0</v>
      </c>
      <c r="K31" s="33"/>
      <c r="L31" s="33"/>
      <c r="M31" s="22">
        <v>0</v>
      </c>
      <c r="N31" s="41"/>
      <c r="O31" s="41"/>
      <c r="P31" s="22">
        <v>0</v>
      </c>
      <c r="Q31" s="43"/>
      <c r="R31" s="43"/>
      <c r="S31" s="43"/>
      <c r="T31" s="22">
        <v>0</v>
      </c>
      <c r="U31" s="22"/>
      <c r="V31" s="22"/>
      <c r="W31" s="22"/>
      <c r="X31" s="22">
        <f t="shared" si="5"/>
        <v>0</v>
      </c>
      <c r="Y31" s="22"/>
      <c r="Z31" s="22"/>
      <c r="AA31" s="22">
        <f t="shared" si="6"/>
        <v>0</v>
      </c>
      <c r="AB31" s="153"/>
      <c r="AC31" s="153"/>
      <c r="AD31" s="22">
        <v>0</v>
      </c>
      <c r="AE31" s="153"/>
      <c r="AF31" s="43"/>
      <c r="AG31" s="39"/>
      <c r="AH31" s="153"/>
      <c r="AI31" s="43"/>
      <c r="AJ31" s="39">
        <f t="shared" si="7"/>
        <v>0</v>
      </c>
      <c r="AK31" s="44"/>
      <c r="AL31" s="155"/>
    </row>
    <row r="32" spans="1:38" s="132" customFormat="1" ht="22.35" customHeight="1">
      <c r="A32" s="154" t="s">
        <v>186</v>
      </c>
      <c r="B32" s="140">
        <v>5.0999999999999996</v>
      </c>
      <c r="C32" s="140"/>
      <c r="D32" s="22">
        <v>0</v>
      </c>
      <c r="E32" s="33"/>
      <c r="F32" s="33"/>
      <c r="G32" s="22">
        <v>0</v>
      </c>
      <c r="H32" s="33"/>
      <c r="I32" s="33"/>
      <c r="J32" s="22">
        <v>0</v>
      </c>
      <c r="K32" s="33"/>
      <c r="L32" s="33"/>
      <c r="M32" s="22">
        <v>0</v>
      </c>
      <c r="N32" s="41"/>
      <c r="O32" s="41"/>
      <c r="P32" s="22">
        <v>0</v>
      </c>
      <c r="Q32" s="43"/>
      <c r="R32" s="43"/>
      <c r="S32" s="43"/>
      <c r="T32" s="22">
        <v>0</v>
      </c>
      <c r="U32" s="22"/>
      <c r="V32" s="22"/>
      <c r="W32" s="22"/>
      <c r="X32" s="22">
        <v>0</v>
      </c>
      <c r="Y32" s="22"/>
      <c r="Z32" s="22"/>
      <c r="AA32" s="22">
        <v>0</v>
      </c>
      <c r="AB32" s="153"/>
      <c r="AC32" s="153"/>
      <c r="AD32" s="22">
        <v>0</v>
      </c>
      <c r="AE32" s="153"/>
      <c r="AF32" s="43"/>
      <c r="AG32" s="39">
        <v>26660800</v>
      </c>
      <c r="AH32" s="153"/>
      <c r="AI32" s="43"/>
      <c r="AJ32" s="39">
        <f t="shared" si="7"/>
        <v>26660800</v>
      </c>
      <c r="AK32" s="44"/>
      <c r="AL32" s="155"/>
    </row>
    <row r="33" spans="1:38" s="132" customFormat="1" ht="22.35" customHeight="1">
      <c r="A33" s="154" t="s">
        <v>153</v>
      </c>
      <c r="B33" s="140"/>
      <c r="C33" s="140"/>
      <c r="D33" s="22">
        <v>0</v>
      </c>
      <c r="E33" s="33"/>
      <c r="F33" s="33"/>
      <c r="G33" s="22">
        <v>0</v>
      </c>
      <c r="H33" s="33"/>
      <c r="I33" s="33"/>
      <c r="J33" s="22">
        <v>0</v>
      </c>
      <c r="K33" s="33"/>
      <c r="L33" s="33"/>
      <c r="M33" s="22">
        <v>0</v>
      </c>
      <c r="N33" s="41"/>
      <c r="O33" s="41"/>
      <c r="P33" s="47">
        <f>กำไรขาดทุนเบ็ดเสร็จ!F54</f>
        <v>36826744</v>
      </c>
      <c r="Q33" s="43"/>
      <c r="R33" s="43"/>
      <c r="S33" s="43"/>
      <c r="T33" s="52">
        <f>กำไรขาดทุนเบ็ดเสร็จ!F32</f>
        <v>4493656</v>
      </c>
      <c r="U33" s="52"/>
      <c r="V33" s="52"/>
      <c r="W33" s="52"/>
      <c r="X33" s="52">
        <f t="shared" si="5"/>
        <v>4493656</v>
      </c>
      <c r="Y33" s="133"/>
      <c r="Z33" s="153"/>
      <c r="AA33" s="39">
        <f>SUM(D33:P33)+X33</f>
        <v>41320400</v>
      </c>
      <c r="AB33" s="153"/>
      <c r="AC33" s="153"/>
      <c r="AD33" s="22" t="str">
        <f>กำไรขาดทุนเบ็ดเสร็จ!F61</f>
        <v>-</v>
      </c>
      <c r="AE33" s="153"/>
      <c r="AF33" s="43"/>
      <c r="AG33" s="52">
        <f>กำไรขาดทุนเบ็ดเสร็จ!F62</f>
        <v>-8467915</v>
      </c>
      <c r="AH33" s="153"/>
      <c r="AI33" s="43"/>
      <c r="AJ33" s="39">
        <f t="shared" si="7"/>
        <v>32852485</v>
      </c>
      <c r="AK33" s="44"/>
      <c r="AL33" s="155"/>
    </row>
    <row r="34" spans="1:38" s="132" customFormat="1" ht="22.35" customHeight="1" thickBot="1">
      <c r="A34" s="153" t="s">
        <v>175</v>
      </c>
      <c r="B34" s="153"/>
      <c r="C34" s="140"/>
      <c r="D34" s="48">
        <f>SUM(D25:D33)</f>
        <v>300000000</v>
      </c>
      <c r="E34" s="40"/>
      <c r="F34" s="40"/>
      <c r="G34" s="49">
        <f>SUM(G25:G33)</f>
        <v>46550000</v>
      </c>
      <c r="H34" s="40"/>
      <c r="I34" s="40"/>
      <c r="J34" s="49">
        <f>SUM(J25:J33)</f>
        <v>-1459276</v>
      </c>
      <c r="K34" s="40"/>
      <c r="L34" s="40"/>
      <c r="M34" s="48">
        <f>SUM(M25:M33)</f>
        <v>15400000</v>
      </c>
      <c r="N34" s="41"/>
      <c r="O34" s="41"/>
      <c r="P34" s="48">
        <f>SUM(P25:P33)</f>
        <v>80049901</v>
      </c>
      <c r="Q34" s="43"/>
      <c r="R34" s="43"/>
      <c r="S34" s="43"/>
      <c r="T34" s="48">
        <f>SUM(T25:T33)</f>
        <v>5909229</v>
      </c>
      <c r="U34" s="43"/>
      <c r="V34" s="43"/>
      <c r="W34" s="43"/>
      <c r="X34" s="48">
        <f>SUM(X25:X33)</f>
        <v>5909229</v>
      </c>
      <c r="Y34" s="133"/>
      <c r="Z34" s="153"/>
      <c r="AA34" s="48">
        <f>SUM(AA25:AA33)</f>
        <v>446449854</v>
      </c>
      <c r="AB34" s="153"/>
      <c r="AC34" s="153"/>
      <c r="AD34" s="69">
        <f>SUM(AD25:AD33)</f>
        <v>0</v>
      </c>
      <c r="AE34" s="153"/>
      <c r="AF34" s="43"/>
      <c r="AG34" s="48">
        <f>SUM(AG25:AG33)</f>
        <v>34850977</v>
      </c>
      <c r="AH34" s="153"/>
      <c r="AI34" s="43"/>
      <c r="AJ34" s="49">
        <f>SUM(AJ25:AJ33)</f>
        <v>481300831</v>
      </c>
      <c r="AK34" s="156"/>
      <c r="AL34" s="155">
        <f>AJ34-'งบดุล 2'!D74</f>
        <v>0</v>
      </c>
    </row>
    <row r="35" spans="1:38" s="132" customFormat="1" ht="22.35" customHeight="1" thickTop="1">
      <c r="B35" s="153"/>
      <c r="C35" s="140"/>
      <c r="D35" s="39"/>
      <c r="E35" s="40"/>
      <c r="F35" s="40"/>
      <c r="G35" s="40"/>
      <c r="H35" s="40"/>
      <c r="I35" s="40"/>
      <c r="J35" s="40"/>
      <c r="K35" s="40"/>
      <c r="L35" s="40"/>
      <c r="M35" s="39"/>
      <c r="N35" s="41"/>
      <c r="O35" s="41"/>
      <c r="P35" s="42"/>
      <c r="Q35" s="43"/>
      <c r="R35" s="43"/>
      <c r="S35" s="43"/>
      <c r="T35" s="43"/>
      <c r="U35" s="43"/>
      <c r="V35" s="43"/>
      <c r="W35" s="43"/>
      <c r="X35" s="43"/>
      <c r="Y35" s="50"/>
      <c r="Z35" s="153"/>
      <c r="AA35" s="153"/>
      <c r="AB35" s="153"/>
      <c r="AC35" s="153"/>
      <c r="AD35" s="153"/>
      <c r="AE35" s="153"/>
      <c r="AF35" s="43"/>
      <c r="AG35" s="153"/>
      <c r="AH35" s="153"/>
      <c r="AI35" s="43"/>
      <c r="AJ35" s="42"/>
      <c r="AK35" s="156"/>
      <c r="AL35" s="155"/>
    </row>
    <row r="36" spans="1:38" s="132" customFormat="1" ht="22.35" customHeight="1">
      <c r="B36" s="153"/>
      <c r="C36" s="140"/>
      <c r="D36" s="39"/>
      <c r="E36" s="40"/>
      <c r="F36" s="40"/>
      <c r="G36" s="40"/>
      <c r="H36" s="40"/>
      <c r="I36" s="40"/>
      <c r="J36" s="40"/>
      <c r="K36" s="40"/>
      <c r="L36" s="40"/>
      <c r="M36" s="39"/>
      <c r="N36" s="41"/>
      <c r="O36" s="41"/>
      <c r="P36" s="42"/>
      <c r="Q36" s="43"/>
      <c r="R36" s="43"/>
      <c r="S36" s="43"/>
      <c r="T36" s="43"/>
      <c r="U36" s="43"/>
      <c r="V36" s="43"/>
      <c r="W36" s="43"/>
      <c r="X36" s="43"/>
      <c r="Y36" s="50"/>
      <c r="Z36" s="153"/>
      <c r="AA36" s="153"/>
      <c r="AB36" s="153"/>
      <c r="AC36" s="153"/>
      <c r="AD36" s="153"/>
      <c r="AE36" s="153"/>
      <c r="AF36" s="43"/>
      <c r="AG36" s="153"/>
      <c r="AH36" s="153"/>
      <c r="AI36" s="43"/>
      <c r="AJ36" s="42"/>
      <c r="AK36" s="156"/>
      <c r="AL36" s="155"/>
    </row>
    <row r="37" spans="1:38" s="132" customFormat="1" ht="22.35" customHeight="1">
      <c r="B37" s="153"/>
      <c r="C37" s="140"/>
      <c r="D37" s="39"/>
      <c r="E37" s="40"/>
      <c r="F37" s="40"/>
      <c r="G37" s="40"/>
      <c r="H37" s="40"/>
      <c r="I37" s="40"/>
      <c r="J37" s="40"/>
      <c r="K37" s="40"/>
      <c r="L37" s="40"/>
      <c r="M37" s="39"/>
      <c r="N37" s="41"/>
      <c r="O37" s="41"/>
      <c r="P37" s="42"/>
      <c r="Q37" s="43"/>
      <c r="R37" s="43"/>
      <c r="S37" s="43"/>
      <c r="T37" s="43"/>
      <c r="U37" s="43"/>
      <c r="V37" s="43"/>
      <c r="W37" s="43"/>
      <c r="X37" s="43"/>
      <c r="Y37" s="50"/>
      <c r="Z37" s="153"/>
      <c r="AA37" s="153"/>
      <c r="AB37" s="153"/>
      <c r="AC37" s="153"/>
      <c r="AD37" s="153"/>
      <c r="AE37" s="153"/>
      <c r="AF37" s="43"/>
      <c r="AG37" s="153"/>
      <c r="AH37" s="153"/>
      <c r="AI37" s="43"/>
      <c r="AJ37" s="42"/>
      <c r="AK37" s="156"/>
      <c r="AL37" s="155"/>
    </row>
    <row r="38" spans="1:38" s="132" customFormat="1" ht="22.35" customHeight="1">
      <c r="B38" s="153"/>
      <c r="C38" s="140"/>
      <c r="D38" s="39"/>
      <c r="E38" s="40"/>
      <c r="F38" s="40"/>
      <c r="G38" s="40"/>
      <c r="H38" s="40"/>
      <c r="I38" s="40"/>
      <c r="J38" s="40"/>
      <c r="K38" s="40"/>
      <c r="L38" s="40"/>
      <c r="M38" s="39"/>
      <c r="N38" s="41"/>
      <c r="O38" s="41"/>
      <c r="P38" s="42"/>
      <c r="Q38" s="43"/>
      <c r="R38" s="43"/>
      <c r="S38" s="43"/>
      <c r="T38" s="43"/>
      <c r="U38" s="43"/>
      <c r="V38" s="43"/>
      <c r="W38" s="43"/>
      <c r="X38" s="43"/>
      <c r="Y38" s="50"/>
      <c r="Z38" s="153"/>
      <c r="AA38" s="153"/>
      <c r="AB38" s="153"/>
      <c r="AC38" s="153"/>
      <c r="AD38" s="153"/>
      <c r="AE38" s="153"/>
      <c r="AF38" s="43"/>
      <c r="AG38" s="153"/>
      <c r="AH38" s="153"/>
      <c r="AI38" s="43"/>
      <c r="AJ38" s="42"/>
      <c r="AK38" s="156"/>
      <c r="AL38" s="155"/>
    </row>
    <row r="39" spans="1:38" s="132" customFormat="1" ht="22.35" customHeight="1">
      <c r="B39" s="153"/>
      <c r="C39" s="140"/>
      <c r="D39" s="39"/>
      <c r="E39" s="40"/>
      <c r="F39" s="40"/>
      <c r="G39" s="40"/>
      <c r="H39" s="40"/>
      <c r="I39" s="40"/>
      <c r="J39" s="40"/>
      <c r="K39" s="40"/>
      <c r="L39" s="40"/>
      <c r="M39" s="39"/>
      <c r="N39" s="41"/>
      <c r="O39" s="41"/>
      <c r="P39" s="42"/>
      <c r="Q39" s="43"/>
      <c r="R39" s="43"/>
      <c r="S39" s="43"/>
      <c r="T39" s="43"/>
      <c r="U39" s="43"/>
      <c r="V39" s="43"/>
      <c r="W39" s="43"/>
      <c r="X39" s="43"/>
      <c r="Y39" s="50"/>
      <c r="Z39" s="153"/>
      <c r="AA39" s="153"/>
      <c r="AB39" s="153"/>
      <c r="AC39" s="153"/>
      <c r="AD39" s="153"/>
      <c r="AE39" s="153"/>
      <c r="AF39" s="43"/>
      <c r="AG39" s="153"/>
      <c r="AH39" s="153"/>
      <c r="AI39" s="43"/>
      <c r="AJ39" s="42"/>
      <c r="AK39" s="156"/>
      <c r="AL39" s="155"/>
    </row>
    <row r="40" spans="1:38" s="132" customFormat="1" ht="22.35" customHeight="1">
      <c r="B40" s="153"/>
      <c r="C40" s="140"/>
      <c r="D40" s="39"/>
      <c r="E40" s="40"/>
      <c r="F40" s="40"/>
      <c r="G40" s="40"/>
      <c r="H40" s="40"/>
      <c r="I40" s="40"/>
      <c r="J40" s="40"/>
      <c r="K40" s="40"/>
      <c r="L40" s="40"/>
      <c r="M40" s="39"/>
      <c r="N40" s="41"/>
      <c r="O40" s="41"/>
      <c r="P40" s="42"/>
      <c r="Q40" s="43"/>
      <c r="R40" s="43"/>
      <c r="S40" s="43"/>
      <c r="T40" s="43"/>
      <c r="U40" s="43"/>
      <c r="V40" s="43"/>
      <c r="W40" s="43"/>
      <c r="X40" s="43"/>
      <c r="Y40" s="50"/>
      <c r="Z40" s="153"/>
      <c r="AA40" s="153"/>
      <c r="AB40" s="153"/>
      <c r="AC40" s="153"/>
      <c r="AD40" s="153"/>
      <c r="AE40" s="153"/>
      <c r="AF40" s="43"/>
      <c r="AG40" s="153"/>
      <c r="AH40" s="153"/>
      <c r="AI40" s="43"/>
      <c r="AJ40" s="42"/>
      <c r="AK40" s="156"/>
      <c r="AL40" s="155"/>
    </row>
    <row r="41" spans="1:38" s="132" customFormat="1" ht="22.35" customHeight="1">
      <c r="B41" s="153"/>
      <c r="C41" s="140"/>
      <c r="D41" s="39"/>
      <c r="E41" s="40"/>
      <c r="F41" s="40"/>
      <c r="G41" s="40"/>
      <c r="H41" s="40"/>
      <c r="I41" s="40"/>
      <c r="J41" s="40"/>
      <c r="K41" s="40"/>
      <c r="L41" s="40"/>
      <c r="M41" s="39"/>
      <c r="N41" s="41"/>
      <c r="O41" s="41"/>
      <c r="P41" s="42"/>
      <c r="Q41" s="43"/>
      <c r="R41" s="43"/>
      <c r="S41" s="43"/>
      <c r="T41" s="43"/>
      <c r="U41" s="43"/>
      <c r="V41" s="43"/>
      <c r="W41" s="43"/>
      <c r="X41" s="43"/>
      <c r="Y41" s="50"/>
      <c r="Z41" s="153"/>
      <c r="AA41" s="153"/>
      <c r="AB41" s="153"/>
      <c r="AC41" s="153"/>
      <c r="AD41" s="153"/>
      <c r="AE41" s="153"/>
      <c r="AF41" s="43"/>
      <c r="AG41" s="153"/>
      <c r="AH41" s="153"/>
      <c r="AI41" s="43"/>
      <c r="AJ41" s="42"/>
      <c r="AK41" s="156"/>
      <c r="AL41" s="155"/>
    </row>
    <row r="42" spans="1:38" s="55" customFormat="1" ht="24" customHeight="1">
      <c r="A42" s="159" t="s">
        <v>78</v>
      </c>
      <c r="B42" s="56"/>
      <c r="C42" s="71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70"/>
    </row>
    <row r="56" spans="1:1" ht="24" customHeight="1">
      <c r="A56" s="159"/>
    </row>
    <row r="76" spans="4:4" ht="24" customHeight="1">
      <c r="D76" s="160"/>
    </row>
  </sheetData>
  <mergeCells count="30">
    <mergeCell ref="L11:N11"/>
    <mergeCell ref="Z13:AB13"/>
    <mergeCell ref="S13:U13"/>
    <mergeCell ref="W13:Y13"/>
    <mergeCell ref="W12:Y12"/>
    <mergeCell ref="W11:Y11"/>
    <mergeCell ref="Z11:AB11"/>
    <mergeCell ref="S12:U12"/>
    <mergeCell ref="S11:U11"/>
    <mergeCell ref="C9:E9"/>
    <mergeCell ref="AI7:AK7"/>
    <mergeCell ref="A5:AK5"/>
    <mergeCell ref="W10:Y10"/>
    <mergeCell ref="C7:AB7"/>
    <mergeCell ref="AI8:AK8"/>
    <mergeCell ref="R8:X8"/>
    <mergeCell ref="Z8:AA8"/>
    <mergeCell ref="L9:N9"/>
    <mergeCell ref="L10:N10"/>
    <mergeCell ref="R10:U10"/>
    <mergeCell ref="Z9:AA9"/>
    <mergeCell ref="Z10:AB10"/>
    <mergeCell ref="R9:X9"/>
    <mergeCell ref="K8:P8"/>
    <mergeCell ref="O9:Q9"/>
    <mergeCell ref="C8:D8"/>
    <mergeCell ref="A1:AK1"/>
    <mergeCell ref="A2:AK2"/>
    <mergeCell ref="A3:AK3"/>
    <mergeCell ref="A4:AK4"/>
  </mergeCells>
  <pageMargins left="0.8" right="0.5" top="1" bottom="0.5" header="0.6" footer="0.3"/>
  <pageSetup paperSize="9" scale="60" fitToHeight="0" orientation="landscape" r:id="rId1"/>
  <headerFooter alignWithMargins="0"/>
  <rowBreaks count="1" manualBreakCount="1">
    <brk id="42" max="2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S40"/>
  <sheetViews>
    <sheetView showGridLines="0" tabSelected="1" view="pageBreakPreview" topLeftCell="A3" zoomScaleNormal="100" zoomScaleSheetLayoutView="100" workbookViewId="0">
      <selection activeCell="J13" sqref="J13:J18"/>
    </sheetView>
  </sheetViews>
  <sheetFormatPr defaultColWidth="9.125" defaultRowHeight="24" customHeight="1"/>
  <cols>
    <col min="1" max="1" width="76.125" style="128" customWidth="1"/>
    <col min="2" max="2" width="9" style="128" bestFit="1" customWidth="1"/>
    <col min="3" max="3" width="3.75" style="128" customWidth="1"/>
    <col min="4" max="4" width="18.125" style="128" customWidth="1"/>
    <col min="5" max="5" width="1.125" style="128" customWidth="1"/>
    <col min="6" max="6" width="18.125" style="128" customWidth="1"/>
    <col min="7" max="7" width="2.125" style="128" customWidth="1"/>
    <col min="8" max="8" width="17.625" style="128" customWidth="1"/>
    <col min="9" max="9" width="1.875" style="128" customWidth="1"/>
    <col min="10" max="10" width="18.125" style="128" customWidth="1"/>
    <col min="11" max="11" width="1" style="128" customWidth="1"/>
    <col min="12" max="12" width="18.125" style="128" customWidth="1"/>
    <col min="13" max="13" width="1.75" style="128" customWidth="1"/>
    <col min="14" max="14" width="15.875" style="128" customWidth="1"/>
    <col min="15" max="15" width="1.375" style="128" customWidth="1"/>
    <col min="16" max="16" width="18.125" style="128" customWidth="1"/>
    <col min="17" max="17" width="15.25" style="128" bestFit="1" customWidth="1"/>
    <col min="18" max="18" width="20.125" style="128" bestFit="1" customWidth="1"/>
    <col min="19" max="19" width="16.125" style="128" bestFit="1" customWidth="1"/>
    <col min="20" max="20" width="14.125" style="128" bestFit="1" customWidth="1"/>
    <col min="21" max="16384" width="9.125" style="128"/>
  </cols>
  <sheetData>
    <row r="1" spans="1:19" ht="26.4">
      <c r="A1" s="211" t="str">
        <f>งบดุล!A1</f>
        <v>บริษัท สเปเชี่ยลตี้ เนเชอรัล โปรดักส์ จำกัด (มหาชน) และบริษัทย่อย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19" ht="24" customHeight="1">
      <c r="A2" s="211" t="s">
        <v>211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</row>
    <row r="3" spans="1:19" ht="24" customHeight="1">
      <c r="A3" s="211" t="s">
        <v>30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</row>
    <row r="4" spans="1:19" ht="26.4">
      <c r="A4" s="211" t="s">
        <v>173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</row>
    <row r="5" spans="1:19" ht="24" customHeight="1">
      <c r="A5" s="228" t="s">
        <v>66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</row>
    <row r="6" spans="1:19" ht="9" customHeight="1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30"/>
      <c r="M6" s="130"/>
      <c r="N6" s="130"/>
      <c r="O6" s="130"/>
      <c r="P6" s="129"/>
    </row>
    <row r="7" spans="1:19" ht="26.7" customHeight="1">
      <c r="A7" s="129"/>
      <c r="B7" s="93" t="s">
        <v>32</v>
      </c>
      <c r="C7" s="129"/>
      <c r="D7" s="94" t="s">
        <v>42</v>
      </c>
      <c r="E7" s="129"/>
      <c r="F7" s="94" t="s">
        <v>104</v>
      </c>
      <c r="G7" s="227" t="s">
        <v>10</v>
      </c>
      <c r="H7" s="227"/>
      <c r="I7" s="227"/>
      <c r="J7" s="227"/>
      <c r="L7" s="227" t="s">
        <v>53</v>
      </c>
      <c r="M7" s="227"/>
      <c r="N7" s="227"/>
      <c r="O7" s="131"/>
      <c r="P7" s="94" t="s">
        <v>24</v>
      </c>
    </row>
    <row r="8" spans="1:19" s="132" customFormat="1" ht="22.35" customHeight="1">
      <c r="A8" s="88"/>
      <c r="C8" s="93"/>
      <c r="D8" s="94" t="s">
        <v>41</v>
      </c>
      <c r="E8" s="94"/>
      <c r="F8" s="94" t="s">
        <v>86</v>
      </c>
      <c r="G8" s="133"/>
      <c r="H8" s="94" t="s">
        <v>11</v>
      </c>
      <c r="I8" s="133"/>
      <c r="J8" s="94" t="s">
        <v>31</v>
      </c>
      <c r="K8" s="88"/>
      <c r="L8" s="226" t="s">
        <v>108</v>
      </c>
      <c r="M8" s="226"/>
      <c r="N8" s="226"/>
      <c r="O8" s="131"/>
      <c r="P8" s="94" t="s">
        <v>46</v>
      </c>
    </row>
    <row r="9" spans="1:19" s="132" customFormat="1" ht="22.35" customHeight="1">
      <c r="A9" s="88"/>
      <c r="B9" s="88"/>
      <c r="C9" s="88"/>
      <c r="E9" s="94"/>
      <c r="G9" s="133"/>
      <c r="H9" s="94" t="s">
        <v>98</v>
      </c>
      <c r="I9" s="94"/>
      <c r="J9" s="88"/>
      <c r="K9" s="88"/>
      <c r="L9" s="134" t="s">
        <v>109</v>
      </c>
      <c r="M9" s="134"/>
      <c r="N9" s="135" t="s">
        <v>24</v>
      </c>
      <c r="O9" s="88"/>
    </row>
    <row r="10" spans="1:19" s="132" customFormat="1" ht="22.35" customHeight="1">
      <c r="A10" s="88"/>
      <c r="B10" s="88"/>
      <c r="C10" s="88"/>
      <c r="D10" s="88"/>
      <c r="E10" s="88"/>
      <c r="F10" s="88"/>
      <c r="G10" s="133"/>
      <c r="H10" s="94" t="s">
        <v>99</v>
      </c>
      <c r="I10" s="94"/>
      <c r="J10" s="88"/>
      <c r="K10" s="88"/>
      <c r="L10" s="136" t="s">
        <v>100</v>
      </c>
      <c r="M10" s="136"/>
      <c r="N10" s="136" t="s">
        <v>128</v>
      </c>
      <c r="O10" s="137"/>
      <c r="P10" s="88"/>
    </row>
    <row r="11" spans="1:19" s="132" customFormat="1" ht="22.35" customHeight="1">
      <c r="A11" s="88"/>
      <c r="B11" s="88"/>
      <c r="C11" s="88"/>
      <c r="D11" s="88"/>
      <c r="E11" s="88"/>
      <c r="F11" s="88"/>
      <c r="K11" s="88"/>
      <c r="L11" s="136" t="s">
        <v>101</v>
      </c>
      <c r="M11" s="136"/>
      <c r="N11" s="136" t="s">
        <v>87</v>
      </c>
      <c r="O11" s="137"/>
      <c r="P11" s="88"/>
    </row>
    <row r="12" spans="1:19" s="132" customFormat="1" ht="22.35" customHeight="1">
      <c r="A12" s="88"/>
      <c r="B12" s="88"/>
      <c r="C12" s="88"/>
      <c r="D12" s="88"/>
      <c r="E12" s="88"/>
      <c r="F12" s="88"/>
      <c r="G12" s="133"/>
      <c r="H12" s="94"/>
      <c r="I12" s="94"/>
      <c r="J12" s="88"/>
      <c r="K12" s="88"/>
      <c r="L12" s="136" t="s">
        <v>102</v>
      </c>
      <c r="M12" s="136"/>
      <c r="N12" s="136" t="s">
        <v>88</v>
      </c>
      <c r="O12" s="137"/>
      <c r="P12" s="88"/>
    </row>
    <row r="13" spans="1:19" s="132" customFormat="1" ht="22.35" customHeight="1">
      <c r="A13" s="138" t="s">
        <v>178</v>
      </c>
      <c r="B13" s="122"/>
      <c r="C13" s="88"/>
      <c r="D13" s="84">
        <v>148000000</v>
      </c>
      <c r="E13" s="84"/>
      <c r="F13" s="84">
        <v>46550000</v>
      </c>
      <c r="G13" s="84"/>
      <c r="H13" s="84">
        <v>2968082</v>
      </c>
      <c r="I13" s="91"/>
      <c r="J13" s="84">
        <v>96265790</v>
      </c>
      <c r="K13" s="84"/>
      <c r="L13" s="84">
        <v>201008</v>
      </c>
      <c r="M13" s="84"/>
      <c r="N13" s="84">
        <v>201008</v>
      </c>
      <c r="O13" s="10"/>
      <c r="P13" s="84">
        <v>293984880</v>
      </c>
      <c r="Q13" s="72"/>
      <c r="R13" s="36"/>
      <c r="S13" s="139"/>
    </row>
    <row r="14" spans="1:19" s="132" customFormat="1" ht="22.35" customHeight="1">
      <c r="A14" s="138" t="s">
        <v>97</v>
      </c>
      <c r="B14" s="140"/>
      <c r="C14" s="140"/>
      <c r="D14" s="84"/>
      <c r="E14" s="84"/>
      <c r="F14" s="22"/>
      <c r="G14" s="33"/>
      <c r="H14" s="84"/>
      <c r="I14" s="33"/>
      <c r="J14" s="12"/>
      <c r="K14" s="12"/>
      <c r="L14" s="37"/>
      <c r="M14" s="37"/>
      <c r="N14" s="9"/>
      <c r="O14" s="9"/>
      <c r="P14" s="12"/>
    </row>
    <row r="15" spans="1:19" s="132" customFormat="1" ht="22.35" customHeight="1">
      <c r="A15" s="141" t="s">
        <v>130</v>
      </c>
      <c r="B15" s="140">
        <v>20</v>
      </c>
      <c r="C15" s="140"/>
      <c r="D15" s="58">
        <v>152000000</v>
      </c>
      <c r="E15" s="22"/>
      <c r="F15" s="22">
        <v>0</v>
      </c>
      <c r="G15" s="84"/>
      <c r="H15" s="22">
        <v>0</v>
      </c>
      <c r="I15" s="84"/>
      <c r="J15" s="22">
        <v>0</v>
      </c>
      <c r="K15" s="13"/>
      <c r="L15" s="22">
        <v>0</v>
      </c>
      <c r="M15" s="84"/>
      <c r="N15" s="22">
        <v>0</v>
      </c>
      <c r="O15" s="9"/>
      <c r="P15" s="58">
        <f>SUM(D15:J15,N15)</f>
        <v>152000000</v>
      </c>
      <c r="Q15" s="6"/>
    </row>
    <row r="16" spans="1:19" s="132" customFormat="1" ht="22.35" customHeight="1">
      <c r="A16" s="141" t="s">
        <v>38</v>
      </c>
      <c r="B16" s="140">
        <v>27</v>
      </c>
      <c r="C16" s="90"/>
      <c r="D16" s="22">
        <v>0</v>
      </c>
      <c r="E16" s="84"/>
      <c r="F16" s="22">
        <v>0</v>
      </c>
      <c r="G16" s="6"/>
      <c r="H16" s="58">
        <v>11831918</v>
      </c>
      <c r="I16" s="84"/>
      <c r="J16" s="142">
        <v>-11831918</v>
      </c>
      <c r="K16" s="13"/>
      <c r="L16" s="22">
        <v>0</v>
      </c>
      <c r="M16" s="84"/>
      <c r="N16" s="22">
        <v>0</v>
      </c>
      <c r="O16" s="9"/>
      <c r="P16" s="22">
        <v>0</v>
      </c>
    </row>
    <row r="17" spans="1:19" s="132" customFormat="1" ht="22.35" customHeight="1">
      <c r="A17" s="141" t="s">
        <v>125</v>
      </c>
      <c r="B17" s="140">
        <v>27</v>
      </c>
      <c r="C17" s="122"/>
      <c r="D17" s="22">
        <v>0</v>
      </c>
      <c r="E17" s="84"/>
      <c r="F17" s="22">
        <v>0</v>
      </c>
      <c r="G17" s="6"/>
      <c r="H17" s="22">
        <v>0</v>
      </c>
      <c r="I17" s="84"/>
      <c r="J17" s="142">
        <v>-325933023</v>
      </c>
      <c r="K17" s="13"/>
      <c r="L17" s="22">
        <v>0</v>
      </c>
      <c r="M17" s="84"/>
      <c r="N17" s="22">
        <v>0</v>
      </c>
      <c r="O17" s="9"/>
      <c r="P17" s="142">
        <f>SUM(D17:J17,N17)</f>
        <v>-325933023</v>
      </c>
    </row>
    <row r="18" spans="1:19" s="132" customFormat="1" ht="22.35" customHeight="1">
      <c r="A18" s="141" t="s">
        <v>153</v>
      </c>
      <c r="B18" s="140"/>
      <c r="C18" s="122"/>
      <c r="D18" s="25">
        <v>0</v>
      </c>
      <c r="E18" s="84"/>
      <c r="F18" s="25">
        <v>0</v>
      </c>
      <c r="G18" s="84"/>
      <c r="H18" s="25">
        <v>0</v>
      </c>
      <c r="I18" s="84"/>
      <c r="J18" s="58">
        <f>กำไรขาดทุนเบ็ดเสร็จ!L54</f>
        <v>251317807</v>
      </c>
      <c r="K18" s="13"/>
      <c r="L18" s="58">
        <f>กำไรขาดทุนเบ็ดเสร็จ!L32</f>
        <v>68907</v>
      </c>
      <c r="M18" s="12"/>
      <c r="N18" s="2">
        <f>SUM(L18:M18)</f>
        <v>68907</v>
      </c>
      <c r="O18" s="9"/>
      <c r="P18" s="58">
        <f>SUM(D18:J18,N18)</f>
        <v>251386714</v>
      </c>
      <c r="Q18" s="72"/>
    </row>
    <row r="19" spans="1:19" s="132" customFormat="1" ht="22.35" customHeight="1" thickBot="1">
      <c r="A19" s="138" t="s">
        <v>154</v>
      </c>
      <c r="B19" s="88"/>
      <c r="C19" s="88"/>
      <c r="D19" s="143">
        <f>SUM(D13:D18)</f>
        <v>300000000</v>
      </c>
      <c r="E19" s="84"/>
      <c r="F19" s="143">
        <f>SUM(F13:F18)</f>
        <v>46550000</v>
      </c>
      <c r="G19" s="84"/>
      <c r="H19" s="143">
        <f>SUM(H13:H18)</f>
        <v>14800000</v>
      </c>
      <c r="I19" s="84"/>
      <c r="J19" s="143">
        <f>SUM(J13:J18)</f>
        <v>9818656</v>
      </c>
      <c r="K19" s="84"/>
      <c r="L19" s="143">
        <f>SUM(L13:L18)</f>
        <v>269915</v>
      </c>
      <c r="M19" s="84"/>
      <c r="N19" s="143">
        <f>SUM(N13:N18)</f>
        <v>269915</v>
      </c>
      <c r="O19" s="128"/>
      <c r="P19" s="143">
        <f>SUM(P13:P18)</f>
        <v>371438571</v>
      </c>
      <c r="Q19" s="72">
        <f>'งบดุล 2'!K74-'ส่วนผู้ถือหุ้น-เฉพาะ'!P19</f>
        <v>0</v>
      </c>
      <c r="R19" s="144"/>
    </row>
    <row r="20" spans="1:19" s="132" customFormat="1" ht="22.35" customHeight="1" thickTop="1">
      <c r="A20" s="88"/>
      <c r="B20" s="140"/>
      <c r="C20" s="90"/>
      <c r="D20" s="82"/>
      <c r="E20" s="82"/>
      <c r="F20" s="22"/>
      <c r="G20" s="82"/>
      <c r="H20" s="82"/>
      <c r="I20" s="82"/>
      <c r="J20" s="82"/>
      <c r="K20" s="82"/>
      <c r="L20" s="82"/>
      <c r="M20" s="82"/>
      <c r="N20" s="9"/>
      <c r="O20" s="9"/>
      <c r="P20" s="82"/>
    </row>
    <row r="21" spans="1:19" s="132" customFormat="1" ht="22.35" customHeight="1">
      <c r="A21" s="138" t="s">
        <v>177</v>
      </c>
      <c r="B21" s="122"/>
      <c r="C21" s="88"/>
      <c r="D21" s="84">
        <f>SUM(D19)</f>
        <v>300000000</v>
      </c>
      <c r="E21" s="84"/>
      <c r="F21" s="84">
        <f>SUM(F19)</f>
        <v>46550000</v>
      </c>
      <c r="G21" s="84"/>
      <c r="H21" s="84">
        <f>SUM(H19)</f>
        <v>14800000</v>
      </c>
      <c r="I21" s="91"/>
      <c r="J21" s="84">
        <f>SUM(J19)</f>
        <v>9818656</v>
      </c>
      <c r="K21" s="84"/>
      <c r="L21" s="84">
        <f>SUM(L19)</f>
        <v>269915</v>
      </c>
      <c r="M21" s="84"/>
      <c r="N21" s="84">
        <f>SUM(N19)</f>
        <v>269915</v>
      </c>
      <c r="O21" s="10"/>
      <c r="P21" s="84">
        <f>SUM(P19)</f>
        <v>371438571</v>
      </c>
      <c r="Q21" s="6"/>
      <c r="R21" s="36"/>
      <c r="S21" s="139"/>
    </row>
    <row r="22" spans="1:19" s="132" customFormat="1" ht="22.35" customHeight="1">
      <c r="A22" s="138" t="s">
        <v>97</v>
      </c>
      <c r="B22" s="140"/>
      <c r="C22" s="140"/>
      <c r="D22" s="6"/>
      <c r="E22" s="22"/>
      <c r="F22" s="6"/>
      <c r="G22" s="6"/>
      <c r="H22" s="6"/>
      <c r="I22" s="84"/>
      <c r="J22" s="6"/>
      <c r="K22" s="13"/>
      <c r="L22" s="6"/>
      <c r="M22" s="22"/>
      <c r="N22" s="57"/>
      <c r="O22" s="9"/>
      <c r="P22" s="6"/>
      <c r="Q22" s="6"/>
    </row>
    <row r="23" spans="1:19" s="132" customFormat="1" ht="22.35" hidden="1" customHeight="1">
      <c r="A23" s="141" t="s">
        <v>130</v>
      </c>
      <c r="B23" s="140">
        <v>20</v>
      </c>
      <c r="C23" s="140"/>
      <c r="D23" s="58"/>
      <c r="E23" s="22"/>
      <c r="F23" s="22">
        <v>0</v>
      </c>
      <c r="G23" s="84"/>
      <c r="H23" s="22">
        <v>0</v>
      </c>
      <c r="I23" s="84"/>
      <c r="J23" s="22">
        <v>0</v>
      </c>
      <c r="K23" s="13"/>
      <c r="L23" s="22">
        <v>0</v>
      </c>
      <c r="M23" s="84"/>
      <c r="N23" s="22">
        <v>0</v>
      </c>
      <c r="O23" s="9"/>
      <c r="P23" s="58">
        <f>SUM(D23:J23,N23)</f>
        <v>0</v>
      </c>
      <c r="Q23" s="6"/>
    </row>
    <row r="24" spans="1:19" s="132" customFormat="1" ht="22.35" customHeight="1">
      <c r="A24" s="141" t="s">
        <v>38</v>
      </c>
      <c r="B24" s="140">
        <v>21</v>
      </c>
      <c r="C24" s="90"/>
      <c r="D24" s="22">
        <v>0</v>
      </c>
      <c r="E24" s="84"/>
      <c r="F24" s="22">
        <v>0</v>
      </c>
      <c r="G24" s="6"/>
      <c r="H24" s="58">
        <f>-J24</f>
        <v>600000</v>
      </c>
      <c r="I24" s="84"/>
      <c r="J24" s="84">
        <v>-600000</v>
      </c>
      <c r="K24" s="13"/>
      <c r="L24" s="22">
        <v>0</v>
      </c>
      <c r="M24" s="84"/>
      <c r="N24" s="22">
        <v>0</v>
      </c>
      <c r="O24" s="9"/>
      <c r="P24" s="22">
        <f>SUM(D24:J24,N24)</f>
        <v>0</v>
      </c>
      <c r="Q24" s="6"/>
    </row>
    <row r="25" spans="1:19" s="132" customFormat="1" ht="22.35" hidden="1" customHeight="1">
      <c r="A25" s="141" t="s">
        <v>125</v>
      </c>
      <c r="B25" s="140">
        <v>27</v>
      </c>
      <c r="C25" s="122"/>
      <c r="D25" s="22">
        <v>0</v>
      </c>
      <c r="E25" s="84"/>
      <c r="F25" s="22">
        <v>0</v>
      </c>
      <c r="G25" s="6"/>
      <c r="H25" s="22">
        <v>0</v>
      </c>
      <c r="I25" s="84"/>
      <c r="J25" s="84"/>
      <c r="K25" s="13"/>
      <c r="L25" s="22">
        <v>0</v>
      </c>
      <c r="M25" s="84"/>
      <c r="N25" s="22">
        <v>0</v>
      </c>
      <c r="O25" s="9"/>
      <c r="P25" s="84">
        <f>SUM(D25:J25,N25)</f>
        <v>0</v>
      </c>
      <c r="Q25" s="6"/>
    </row>
    <row r="26" spans="1:19" s="132" customFormat="1" ht="22.35" customHeight="1">
      <c r="A26" s="141" t="s">
        <v>153</v>
      </c>
      <c r="B26" s="122"/>
      <c r="C26" s="122"/>
      <c r="D26" s="22">
        <v>0</v>
      </c>
      <c r="E26" s="84"/>
      <c r="F26" s="22">
        <v>0</v>
      </c>
      <c r="G26" s="6"/>
      <c r="H26" s="22">
        <v>0</v>
      </c>
      <c r="I26" s="84"/>
      <c r="J26" s="58">
        <f>กำไรขาดทุนเบ็ดเสร็จ!J54</f>
        <v>9016868</v>
      </c>
      <c r="K26" s="13"/>
      <c r="L26" s="58">
        <f>กำไรขาดทุนเบ็ดเสร็จ!J32</f>
        <v>2246312</v>
      </c>
      <c r="M26" s="12"/>
      <c r="N26" s="2">
        <f>SUM(L26)</f>
        <v>2246312</v>
      </c>
      <c r="O26" s="9"/>
      <c r="P26" s="58">
        <f>SUM(D26:J26,N26)</f>
        <v>11263180</v>
      </c>
      <c r="Q26" s="72"/>
    </row>
    <row r="27" spans="1:19" s="132" customFormat="1" ht="22.35" customHeight="1" thickBot="1">
      <c r="A27" s="138" t="s">
        <v>175</v>
      </c>
      <c r="B27" s="88"/>
      <c r="C27" s="88"/>
      <c r="D27" s="143">
        <f>SUM(D21:D26)</f>
        <v>300000000</v>
      </c>
      <c r="E27" s="84"/>
      <c r="F27" s="143">
        <f>SUM(F21:F26)</f>
        <v>46550000</v>
      </c>
      <c r="G27" s="84"/>
      <c r="H27" s="143">
        <f>SUM(H21:H26)</f>
        <v>15400000</v>
      </c>
      <c r="I27" s="84"/>
      <c r="J27" s="143">
        <f>SUM(J21:J26)</f>
        <v>18235524</v>
      </c>
      <c r="K27" s="84"/>
      <c r="L27" s="143">
        <f>SUM(L21:L26)</f>
        <v>2516227</v>
      </c>
      <c r="M27" s="84"/>
      <c r="N27" s="143">
        <f>SUM(N21:N26)</f>
        <v>2516227</v>
      </c>
      <c r="O27" s="128"/>
      <c r="P27" s="143">
        <f>SUM(P21:P26)</f>
        <v>382701751</v>
      </c>
      <c r="Q27" s="72">
        <f>P27-'งบดุล 2'!I74</f>
        <v>0</v>
      </c>
    </row>
    <row r="28" spans="1:19" s="132" customFormat="1" ht="22.35" customHeight="1" thickTop="1">
      <c r="A28" s="138"/>
      <c r="B28" s="88"/>
      <c r="C28" s="88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128"/>
      <c r="P28" s="84"/>
      <c r="Q28" s="58"/>
    </row>
    <row r="29" spans="1:19" s="132" customFormat="1" ht="22.35" customHeight="1">
      <c r="A29" s="138"/>
      <c r="B29" s="88"/>
      <c r="C29" s="88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128"/>
      <c r="P29" s="84"/>
      <c r="Q29" s="58"/>
    </row>
    <row r="30" spans="1:19" s="132" customFormat="1" ht="22.35" customHeight="1">
      <c r="A30" s="138"/>
      <c r="B30" s="88"/>
      <c r="C30" s="88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128"/>
      <c r="P30" s="84"/>
      <c r="Q30" s="58"/>
    </row>
    <row r="31" spans="1:19" s="132" customFormat="1" ht="22.35" customHeight="1">
      <c r="A31" s="138"/>
      <c r="B31" s="88"/>
      <c r="C31" s="88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128"/>
      <c r="P31" s="84"/>
      <c r="Q31" s="58"/>
    </row>
    <row r="32" spans="1:19" s="132" customFormat="1" ht="22.35" customHeight="1">
      <c r="A32" s="138"/>
      <c r="B32" s="88"/>
      <c r="C32" s="88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128"/>
      <c r="P32" s="84"/>
      <c r="Q32" s="58"/>
    </row>
    <row r="33" spans="1:17" s="132" customFormat="1" ht="22.35" customHeight="1">
      <c r="A33" s="138"/>
      <c r="B33" s="88"/>
      <c r="C33" s="88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128"/>
      <c r="P33" s="84"/>
      <c r="Q33" s="58"/>
    </row>
    <row r="34" spans="1:17" s="132" customFormat="1" ht="22.35" customHeight="1">
      <c r="A34" s="138"/>
      <c r="B34" s="88"/>
      <c r="C34" s="88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128"/>
      <c r="P34" s="84"/>
      <c r="Q34" s="58"/>
    </row>
    <row r="35" spans="1:17" s="132" customFormat="1" ht="22.35" customHeight="1">
      <c r="A35" s="138"/>
      <c r="B35" s="88"/>
      <c r="C35" s="88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128"/>
      <c r="P35" s="84"/>
      <c r="Q35" s="58"/>
    </row>
    <row r="36" spans="1:17" s="132" customFormat="1" ht="22.35" customHeight="1">
      <c r="A36" s="138"/>
      <c r="B36" s="88"/>
      <c r="C36" s="88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128"/>
      <c r="P36" s="84"/>
      <c r="Q36" s="58"/>
    </row>
    <row r="37" spans="1:17" ht="24" customHeight="1">
      <c r="A37" s="145" t="s">
        <v>78</v>
      </c>
    </row>
    <row r="38" spans="1:17" s="146" customFormat="1" ht="24" customHeight="1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</row>
    <row r="39" spans="1:17" s="147" customFormat="1" ht="24" customHeight="1"/>
    <row r="40" spans="1:17" ht="24" customHeight="1">
      <c r="A40" s="145"/>
    </row>
  </sheetData>
  <mergeCells count="8">
    <mergeCell ref="A4:P4"/>
    <mergeCell ref="L8:N8"/>
    <mergeCell ref="L7:N7"/>
    <mergeCell ref="A1:P1"/>
    <mergeCell ref="A2:P2"/>
    <mergeCell ref="A3:P3"/>
    <mergeCell ref="A5:P5"/>
    <mergeCell ref="G7:J7"/>
  </mergeCells>
  <pageMargins left="0.82" right="0.5" top="1" bottom="0.5" header="0.6" footer="0.3"/>
  <pageSetup paperSize="9" scale="65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00B050"/>
  </sheetPr>
  <dimension ref="A1:S167"/>
  <sheetViews>
    <sheetView showGridLines="0" view="pageBreakPreview" topLeftCell="A54" zoomScale="80" zoomScaleNormal="100" zoomScaleSheetLayoutView="80" workbookViewId="0">
      <selection activeCell="I81" sqref="I81"/>
    </sheetView>
  </sheetViews>
  <sheetFormatPr defaultColWidth="9.125" defaultRowHeight="24" customHeight="1"/>
  <cols>
    <col min="1" max="1" width="52.375" style="90" customWidth="1"/>
    <col min="2" max="2" width="10.125" style="91" customWidth="1"/>
    <col min="3" max="3" width="2.75" style="90" customWidth="1"/>
    <col min="4" max="4" width="13.75" style="90" customWidth="1"/>
    <col min="5" max="5" width="2.75" style="90" customWidth="1"/>
    <col min="6" max="6" width="13.75" style="90" customWidth="1"/>
    <col min="7" max="7" width="2.75" style="90" customWidth="1"/>
    <col min="8" max="8" width="13.75" style="90" customWidth="1"/>
    <col min="9" max="9" width="2.75" style="90" customWidth="1"/>
    <col min="10" max="10" width="13.75" style="92" customWidth="1"/>
    <col min="11" max="11" width="10.125" style="90" bestFit="1" customWidth="1"/>
    <col min="12" max="12" width="14.75" style="90" bestFit="1" customWidth="1"/>
    <col min="13" max="13" width="14.75" style="1" bestFit="1" customWidth="1"/>
    <col min="14" max="14" width="14.875" style="90" bestFit="1" customWidth="1"/>
    <col min="15" max="15" width="9.125" style="90"/>
    <col min="16" max="16" width="13.875" style="90" bestFit="1" customWidth="1"/>
    <col min="17" max="17" width="9.125" style="90"/>
    <col min="18" max="18" width="14.875" style="90" bestFit="1" customWidth="1"/>
    <col min="19" max="16384" width="9.125" style="90"/>
  </cols>
  <sheetData>
    <row r="1" spans="1:19" s="86" customFormat="1" ht="26.4">
      <c r="A1" s="229" t="str">
        <f>งบดุล!A1</f>
        <v>บริษัท สเปเชี่ยลตี้ เนเชอรัล โปรดักส์ จำกัด (มหาชน) และบริษัทย่อย</v>
      </c>
      <c r="B1" s="229"/>
      <c r="C1" s="229"/>
      <c r="D1" s="229"/>
      <c r="E1" s="229"/>
      <c r="F1" s="229"/>
      <c r="G1" s="229"/>
      <c r="H1" s="229"/>
      <c r="I1" s="229"/>
      <c r="J1" s="229"/>
      <c r="M1" s="87"/>
    </row>
    <row r="2" spans="1:19" s="86" customFormat="1" ht="24" customHeight="1">
      <c r="A2" s="229" t="s">
        <v>15</v>
      </c>
      <c r="B2" s="229"/>
      <c r="C2" s="229"/>
      <c r="D2" s="229"/>
      <c r="E2" s="229"/>
      <c r="F2" s="229"/>
      <c r="G2" s="229"/>
      <c r="H2" s="229"/>
      <c r="I2" s="229"/>
      <c r="J2" s="229"/>
      <c r="M2" s="87"/>
    </row>
    <row r="3" spans="1:19" s="86" customFormat="1" ht="26.4">
      <c r="A3" s="211" t="s">
        <v>173</v>
      </c>
      <c r="B3" s="211"/>
      <c r="C3" s="211"/>
      <c r="D3" s="211"/>
      <c r="E3" s="211"/>
      <c r="F3" s="211"/>
      <c r="G3" s="211"/>
      <c r="H3" s="211"/>
      <c r="I3" s="211"/>
      <c r="J3" s="211"/>
      <c r="M3" s="87"/>
    </row>
    <row r="4" spans="1:19" s="88" customFormat="1" ht="19.5" customHeight="1">
      <c r="A4" s="228" t="s">
        <v>66</v>
      </c>
      <c r="B4" s="228"/>
      <c r="C4" s="228"/>
      <c r="D4" s="228"/>
      <c r="E4" s="228"/>
      <c r="F4" s="228"/>
      <c r="G4" s="228"/>
      <c r="H4" s="228"/>
      <c r="I4" s="228"/>
      <c r="J4" s="228"/>
      <c r="M4" s="89"/>
    </row>
    <row r="5" spans="1:19" ht="9" customHeight="1"/>
    <row r="6" spans="1:19" ht="24" customHeight="1">
      <c r="B6" s="93" t="s">
        <v>32</v>
      </c>
      <c r="D6" s="213" t="s">
        <v>0</v>
      </c>
      <c r="E6" s="213"/>
      <c r="F6" s="213"/>
      <c r="G6" s="94"/>
      <c r="H6" s="213" t="s">
        <v>30</v>
      </c>
      <c r="I6" s="213"/>
      <c r="J6" s="213"/>
    </row>
    <row r="7" spans="1:19" s="94" customFormat="1" ht="24" customHeight="1">
      <c r="D7" s="83">
        <v>2566</v>
      </c>
      <c r="F7" s="83">
        <v>2565</v>
      </c>
      <c r="H7" s="83">
        <v>2566</v>
      </c>
      <c r="J7" s="83">
        <v>2565</v>
      </c>
      <c r="M7" s="95"/>
    </row>
    <row r="8" spans="1:19" ht="24" customHeight="1">
      <c r="A8" s="88" t="s">
        <v>16</v>
      </c>
      <c r="B8" s="94"/>
      <c r="C8" s="88"/>
      <c r="D8" s="59"/>
      <c r="E8" s="28"/>
      <c r="F8" s="59"/>
      <c r="G8" s="85"/>
      <c r="H8" s="85"/>
    </row>
    <row r="9" spans="1:19" ht="24" customHeight="1">
      <c r="A9" s="82" t="s">
        <v>155</v>
      </c>
      <c r="B9" s="96"/>
      <c r="C9" s="82"/>
      <c r="D9" s="8">
        <f>กำไรขาดทุนเบ็ดเสร็จ!F26</f>
        <v>28358829</v>
      </c>
      <c r="E9" s="82"/>
      <c r="F9" s="8">
        <f>กำไรขาดทุนเบ็ดเสร็จ!H26</f>
        <v>67998448</v>
      </c>
      <c r="G9" s="84"/>
      <c r="H9" s="8">
        <f>กำไรขาดทุนเบ็ดเสร็จ!J26</f>
        <v>9016868</v>
      </c>
      <c r="I9" s="84"/>
      <c r="J9" s="8">
        <f>กำไรขาดทุนเบ็ดเสร็จ!L26</f>
        <v>251317807</v>
      </c>
      <c r="L9" s="1"/>
      <c r="N9" s="1"/>
      <c r="O9" s="1"/>
      <c r="P9" s="1"/>
      <c r="Q9" s="1"/>
      <c r="R9" s="1"/>
      <c r="S9" s="97"/>
    </row>
    <row r="10" spans="1:19" ht="24" customHeight="1">
      <c r="A10" s="82" t="s">
        <v>84</v>
      </c>
      <c r="B10" s="96"/>
      <c r="C10" s="82"/>
      <c r="D10" s="8"/>
      <c r="E10" s="82"/>
      <c r="F10" s="8"/>
      <c r="G10" s="82"/>
      <c r="H10" s="84"/>
      <c r="I10" s="84"/>
      <c r="J10" s="84"/>
      <c r="L10" s="1"/>
      <c r="N10" s="1"/>
      <c r="O10" s="1"/>
      <c r="P10" s="1"/>
      <c r="Q10" s="1"/>
      <c r="R10" s="1"/>
      <c r="S10" s="97"/>
    </row>
    <row r="11" spans="1:19" ht="24" customHeight="1">
      <c r="A11" s="98" t="s">
        <v>65</v>
      </c>
      <c r="B11" s="96"/>
      <c r="C11" s="82"/>
      <c r="D11" s="8">
        <f>-กำไรขาดทุนเบ็ดเสร็จ!F25</f>
        <v>11708827</v>
      </c>
      <c r="E11" s="82"/>
      <c r="F11" s="8">
        <f>-กำไรขาดทุนเบ็ดเสร็จ!H25</f>
        <v>19157935</v>
      </c>
      <c r="G11" s="82"/>
      <c r="H11" s="8">
        <f>-กำไรขาดทุนเบ็ดเสร็จ!J25</f>
        <v>2513856</v>
      </c>
      <c r="I11" s="84"/>
      <c r="J11" s="8">
        <f>-กำไรขาดทุนเบ็ดเสร็จ!L25</f>
        <v>4767452</v>
      </c>
      <c r="L11" s="1"/>
      <c r="N11" s="1"/>
      <c r="O11" s="1"/>
      <c r="P11" s="1"/>
      <c r="Q11" s="1"/>
      <c r="R11" s="1"/>
      <c r="S11" s="97"/>
    </row>
    <row r="12" spans="1:19" ht="24" customHeight="1">
      <c r="A12" s="98" t="s">
        <v>193</v>
      </c>
      <c r="B12" s="96"/>
      <c r="C12" s="82"/>
      <c r="D12" s="8">
        <v>-4815970</v>
      </c>
      <c r="E12" s="82"/>
      <c r="F12" s="8">
        <v>-12434917</v>
      </c>
      <c r="G12" s="82"/>
      <c r="H12" s="8">
        <v>-243534</v>
      </c>
      <c r="I12" s="84"/>
      <c r="J12" s="8">
        <v>-1037076</v>
      </c>
      <c r="L12" s="1"/>
      <c r="N12" s="1"/>
      <c r="O12" s="1"/>
      <c r="P12" s="1"/>
      <c r="Q12" s="1"/>
      <c r="R12" s="1"/>
      <c r="S12" s="97"/>
    </row>
    <row r="13" spans="1:19" ht="24" customHeight="1">
      <c r="A13" s="98" t="s">
        <v>194</v>
      </c>
      <c r="B13" s="96">
        <v>9</v>
      </c>
      <c r="C13" s="98"/>
      <c r="D13" s="8">
        <v>-994948</v>
      </c>
      <c r="E13" s="82"/>
      <c r="F13" s="8">
        <v>-16702238</v>
      </c>
      <c r="G13" s="82"/>
      <c r="H13" s="8">
        <v>-582419</v>
      </c>
      <c r="I13" s="60"/>
      <c r="J13" s="8">
        <v>-1556711</v>
      </c>
      <c r="L13" s="1"/>
      <c r="N13" s="1"/>
      <c r="O13" s="1"/>
      <c r="P13" s="1"/>
      <c r="Q13" s="1"/>
      <c r="R13" s="1"/>
      <c r="S13" s="97"/>
    </row>
    <row r="14" spans="1:19" ht="24" customHeight="1">
      <c r="A14" s="98" t="s">
        <v>140</v>
      </c>
      <c r="B14" s="96" t="s">
        <v>181</v>
      </c>
      <c r="C14" s="98"/>
      <c r="D14" s="8">
        <v>26387846</v>
      </c>
      <c r="E14" s="82"/>
      <c r="F14" s="8">
        <v>26360123</v>
      </c>
      <c r="G14" s="82"/>
      <c r="H14" s="8">
        <v>9793679</v>
      </c>
      <c r="I14" s="84"/>
      <c r="J14" s="8">
        <v>9053197</v>
      </c>
      <c r="K14" s="92"/>
      <c r="L14" s="1"/>
      <c r="N14" s="1"/>
      <c r="O14" s="1"/>
      <c r="P14" s="1"/>
      <c r="Q14" s="1"/>
      <c r="R14" s="1"/>
      <c r="S14" s="97"/>
    </row>
    <row r="15" spans="1:19" ht="24" customHeight="1">
      <c r="A15" s="98" t="s">
        <v>139</v>
      </c>
      <c r="B15" s="96">
        <v>13</v>
      </c>
      <c r="C15" s="98"/>
      <c r="D15" s="8">
        <v>246408</v>
      </c>
      <c r="E15" s="82"/>
      <c r="F15" s="8">
        <v>153747</v>
      </c>
      <c r="G15" s="82"/>
      <c r="H15" s="8">
        <v>12149</v>
      </c>
      <c r="I15" s="84"/>
      <c r="J15" s="8">
        <v>34419</v>
      </c>
      <c r="K15" s="92"/>
      <c r="L15" s="1"/>
      <c r="N15" s="1"/>
      <c r="O15" s="1"/>
      <c r="P15" s="1"/>
      <c r="Q15" s="1"/>
      <c r="R15" s="1"/>
      <c r="S15" s="97"/>
    </row>
    <row r="16" spans="1:19" ht="24" customHeight="1">
      <c r="A16" s="99" t="s">
        <v>195</v>
      </c>
      <c r="B16" s="100"/>
      <c r="C16" s="98"/>
      <c r="D16" s="8">
        <v>-21140</v>
      </c>
      <c r="E16" s="82"/>
      <c r="F16" s="8">
        <v>20255</v>
      </c>
      <c r="G16" s="82"/>
      <c r="H16" s="8">
        <v>-8127</v>
      </c>
      <c r="I16" s="84"/>
      <c r="J16" s="8">
        <v>17145</v>
      </c>
      <c r="L16" s="1"/>
      <c r="N16" s="1"/>
      <c r="O16" s="1"/>
      <c r="P16" s="1"/>
      <c r="Q16" s="1"/>
      <c r="R16" s="1"/>
      <c r="S16" s="97"/>
    </row>
    <row r="17" spans="1:19" ht="24" customHeight="1">
      <c r="A17" s="99" t="s">
        <v>187</v>
      </c>
      <c r="B17" s="100"/>
      <c r="C17" s="98"/>
      <c r="D17" s="8">
        <v>0</v>
      </c>
      <c r="E17" s="82"/>
      <c r="F17" s="22">
        <v>0</v>
      </c>
      <c r="G17" s="82"/>
      <c r="H17" s="8">
        <v>-7</v>
      </c>
      <c r="I17" s="84"/>
      <c r="J17" s="22">
        <v>0</v>
      </c>
      <c r="L17" s="1"/>
      <c r="N17" s="1"/>
      <c r="O17" s="1"/>
      <c r="P17" s="1"/>
      <c r="Q17" s="1"/>
      <c r="R17" s="1"/>
      <c r="S17" s="97"/>
    </row>
    <row r="18" spans="1:19" ht="24" customHeight="1">
      <c r="A18" s="98" t="s">
        <v>115</v>
      </c>
      <c r="B18" s="96">
        <v>19</v>
      </c>
      <c r="C18" s="98"/>
      <c r="D18" s="8">
        <f>2536429+1</f>
        <v>2536430</v>
      </c>
      <c r="E18" s="82"/>
      <c r="F18" s="8">
        <v>2253775</v>
      </c>
      <c r="G18" s="82"/>
      <c r="H18" s="8">
        <v>2030247</v>
      </c>
      <c r="I18" s="84"/>
      <c r="J18" s="8">
        <v>576955</v>
      </c>
      <c r="K18" s="101"/>
      <c r="L18" s="1"/>
      <c r="N18" s="1"/>
      <c r="O18" s="1"/>
      <c r="P18" s="1"/>
      <c r="Q18" s="1"/>
      <c r="R18" s="1"/>
      <c r="S18" s="97"/>
    </row>
    <row r="19" spans="1:19" ht="24" customHeight="1">
      <c r="A19" s="98" t="s">
        <v>118</v>
      </c>
      <c r="B19" s="96"/>
      <c r="C19" s="98"/>
      <c r="D19" s="64">
        <f>-12020-1</f>
        <v>-12021</v>
      </c>
      <c r="E19" s="82"/>
      <c r="F19" s="64">
        <v>25732</v>
      </c>
      <c r="G19" s="82"/>
      <c r="H19" s="64">
        <v>-14975</v>
      </c>
      <c r="I19" s="84"/>
      <c r="J19" s="64">
        <v>32902</v>
      </c>
      <c r="K19" s="101"/>
      <c r="L19" s="1"/>
      <c r="N19" s="1"/>
      <c r="O19" s="1"/>
      <c r="P19" s="1"/>
      <c r="Q19" s="1"/>
      <c r="R19" s="1"/>
      <c r="S19" s="97"/>
    </row>
    <row r="20" spans="1:19" ht="24" customHeight="1">
      <c r="A20" s="98" t="s">
        <v>206</v>
      </c>
      <c r="B20" s="102" t="s">
        <v>179</v>
      </c>
      <c r="C20" s="98"/>
      <c r="D20" s="61">
        <v>-210930</v>
      </c>
      <c r="E20" s="82"/>
      <c r="F20" s="61">
        <v>-99397</v>
      </c>
      <c r="G20" s="82"/>
      <c r="H20" s="25">
        <v>0</v>
      </c>
      <c r="I20" s="84"/>
      <c r="J20" s="25">
        <v>0</v>
      </c>
      <c r="K20" s="101"/>
      <c r="L20" s="1"/>
      <c r="N20" s="1"/>
      <c r="O20" s="1"/>
      <c r="P20" s="1"/>
      <c r="Q20" s="1"/>
      <c r="R20" s="1"/>
      <c r="S20" s="97"/>
    </row>
    <row r="21" spans="1:19" ht="24" customHeight="1">
      <c r="A21" s="103" t="s">
        <v>148</v>
      </c>
      <c r="B21" s="96"/>
      <c r="C21" s="98"/>
      <c r="J21" s="90"/>
      <c r="L21" s="1"/>
      <c r="N21" s="1"/>
      <c r="O21" s="1"/>
      <c r="P21" s="1"/>
      <c r="Q21" s="1"/>
      <c r="R21" s="1"/>
      <c r="S21" s="97"/>
    </row>
    <row r="22" spans="1:19" ht="24" customHeight="1">
      <c r="A22" s="98" t="s">
        <v>149</v>
      </c>
      <c r="B22" s="96"/>
      <c r="C22" s="98"/>
      <c r="D22" s="8">
        <f>SUM(D9:D20)</f>
        <v>63183331</v>
      </c>
      <c r="E22" s="82"/>
      <c r="F22" s="8">
        <f>SUM(F9:F20)</f>
        <v>86733463</v>
      </c>
      <c r="G22" s="82"/>
      <c r="H22" s="8">
        <f>SUM(H9:H20)</f>
        <v>22517737</v>
      </c>
      <c r="I22" s="84"/>
      <c r="J22" s="8">
        <f>SUM(J9:J20)</f>
        <v>263206090</v>
      </c>
      <c r="L22" s="1"/>
      <c r="N22" s="1"/>
      <c r="O22" s="1"/>
      <c r="P22" s="1"/>
      <c r="Q22" s="1"/>
      <c r="R22" s="1"/>
      <c r="S22" s="97"/>
    </row>
    <row r="23" spans="1:19" ht="24" customHeight="1">
      <c r="A23" s="104" t="s">
        <v>74</v>
      </c>
      <c r="B23" s="96"/>
      <c r="C23" s="105"/>
      <c r="D23" s="8"/>
      <c r="E23" s="82"/>
      <c r="F23" s="8"/>
      <c r="G23" s="82"/>
      <c r="H23" s="8"/>
      <c r="I23" s="82"/>
      <c r="J23" s="8"/>
      <c r="L23" s="1"/>
      <c r="N23" s="1"/>
      <c r="O23" s="1"/>
      <c r="P23" s="1"/>
      <c r="Q23" s="1"/>
      <c r="R23" s="1"/>
      <c r="S23" s="97"/>
    </row>
    <row r="24" spans="1:19" ht="24" customHeight="1">
      <c r="A24" s="98" t="s">
        <v>72</v>
      </c>
      <c r="B24" s="96"/>
      <c r="C24" s="98"/>
      <c r="D24" s="8">
        <v>-46686</v>
      </c>
      <c r="E24" s="84"/>
      <c r="F24" s="8">
        <v>44215169</v>
      </c>
      <c r="G24" s="84"/>
      <c r="H24" s="8">
        <v>-6366972</v>
      </c>
      <c r="I24" s="84"/>
      <c r="J24" s="8">
        <v>11666929</v>
      </c>
      <c r="L24" s="1"/>
      <c r="N24" s="1"/>
      <c r="O24" s="1"/>
      <c r="P24" s="1"/>
      <c r="Q24" s="1"/>
      <c r="R24" s="1"/>
      <c r="S24" s="97"/>
    </row>
    <row r="25" spans="1:19" ht="24" customHeight="1">
      <c r="A25" s="98" t="s">
        <v>76</v>
      </c>
      <c r="B25" s="96"/>
      <c r="C25" s="98"/>
      <c r="D25" s="8">
        <v>10030321</v>
      </c>
      <c r="E25" s="84"/>
      <c r="F25" s="8">
        <v>73291230</v>
      </c>
      <c r="G25" s="84"/>
      <c r="H25" s="8">
        <v>1680812</v>
      </c>
      <c r="I25" s="84"/>
      <c r="J25" s="8">
        <v>6470441</v>
      </c>
      <c r="L25" s="1"/>
      <c r="N25" s="1"/>
      <c r="O25" s="1"/>
      <c r="P25" s="1"/>
      <c r="Q25" s="1"/>
      <c r="R25" s="1"/>
      <c r="S25" s="97"/>
    </row>
    <row r="26" spans="1:19" ht="24" customHeight="1">
      <c r="A26" s="98" t="s">
        <v>3</v>
      </c>
      <c r="B26" s="96"/>
      <c r="C26" s="98"/>
      <c r="D26" s="8">
        <v>-356325</v>
      </c>
      <c r="E26" s="84"/>
      <c r="F26" s="8">
        <v>-3175228</v>
      </c>
      <c r="G26" s="84"/>
      <c r="H26" s="8">
        <v>-58147</v>
      </c>
      <c r="I26" s="84"/>
      <c r="J26" s="8">
        <v>638113</v>
      </c>
      <c r="L26" s="106"/>
      <c r="N26" s="1"/>
      <c r="O26" s="1"/>
      <c r="P26" s="1"/>
      <c r="Q26" s="1"/>
      <c r="R26" s="1"/>
      <c r="S26" s="97"/>
    </row>
    <row r="27" spans="1:19" s="107" customFormat="1" ht="23.25" customHeight="1">
      <c r="A27" s="98" t="s">
        <v>162</v>
      </c>
      <c r="B27" s="96"/>
      <c r="C27" s="8"/>
      <c r="D27" s="8">
        <v>0</v>
      </c>
      <c r="E27" s="62"/>
      <c r="F27" s="8">
        <v>14011562</v>
      </c>
      <c r="G27" s="8"/>
      <c r="H27" s="22">
        <v>0</v>
      </c>
      <c r="I27" s="62"/>
      <c r="J27" s="8">
        <v>211562</v>
      </c>
      <c r="L27" s="108"/>
      <c r="M27" s="1"/>
      <c r="N27" s="108"/>
      <c r="O27" s="1"/>
      <c r="P27" s="108"/>
      <c r="Q27" s="1"/>
      <c r="R27" s="108"/>
      <c r="S27" s="97"/>
    </row>
    <row r="28" spans="1:19" ht="24" customHeight="1">
      <c r="A28" s="98" t="s">
        <v>26</v>
      </c>
      <c r="B28" s="96"/>
      <c r="C28" s="98"/>
      <c r="D28" s="8">
        <v>-6293073</v>
      </c>
      <c r="E28" s="84"/>
      <c r="F28" s="8">
        <v>452450</v>
      </c>
      <c r="G28" s="84"/>
      <c r="H28" s="8">
        <v>10000</v>
      </c>
      <c r="I28" s="37"/>
      <c r="J28" s="8">
        <v>-10000</v>
      </c>
      <c r="L28" s="1"/>
      <c r="N28" s="1"/>
      <c r="O28" s="1"/>
      <c r="P28" s="1"/>
      <c r="Q28" s="1"/>
      <c r="R28" s="1"/>
      <c r="S28" s="97"/>
    </row>
    <row r="29" spans="1:19" ht="24" customHeight="1">
      <c r="A29" s="104" t="s">
        <v>75</v>
      </c>
      <c r="B29" s="96"/>
      <c r="C29" s="98"/>
      <c r="D29" s="8"/>
      <c r="E29" s="84"/>
      <c r="F29" s="8"/>
      <c r="G29" s="84"/>
      <c r="H29" s="8"/>
      <c r="I29" s="37"/>
      <c r="J29" s="8"/>
      <c r="L29" s="1"/>
      <c r="N29" s="1"/>
      <c r="O29" s="1"/>
      <c r="P29" s="1"/>
      <c r="Q29" s="1"/>
      <c r="R29" s="1"/>
      <c r="S29" s="97"/>
    </row>
    <row r="30" spans="1:19" ht="24" customHeight="1">
      <c r="A30" s="98" t="s">
        <v>57</v>
      </c>
      <c r="B30" s="96"/>
      <c r="C30" s="98"/>
      <c r="D30" s="8">
        <v>1991849</v>
      </c>
      <c r="E30" s="84"/>
      <c r="F30" s="8">
        <v>-8513957</v>
      </c>
      <c r="G30" s="84"/>
      <c r="H30" s="8">
        <v>6606969</v>
      </c>
      <c r="I30" s="84"/>
      <c r="J30" s="8">
        <v>-2872609</v>
      </c>
      <c r="L30" s="106"/>
      <c r="N30" s="1"/>
      <c r="O30" s="1"/>
      <c r="P30" s="1"/>
      <c r="Q30" s="1"/>
      <c r="R30" s="1"/>
      <c r="S30" s="97"/>
    </row>
    <row r="31" spans="1:19" ht="24" customHeight="1">
      <c r="A31" s="98" t="s">
        <v>6</v>
      </c>
      <c r="B31" s="96"/>
      <c r="C31" s="98"/>
      <c r="D31" s="64">
        <v>-1662194</v>
      </c>
      <c r="E31" s="84"/>
      <c r="F31" s="64">
        <v>90478</v>
      </c>
      <c r="G31" s="84"/>
      <c r="H31" s="8">
        <v>127547</v>
      </c>
      <c r="I31" s="84"/>
      <c r="J31" s="8">
        <v>-77109</v>
      </c>
      <c r="L31" s="1"/>
      <c r="N31" s="1"/>
      <c r="O31" s="1"/>
      <c r="P31" s="1"/>
      <c r="Q31" s="1"/>
      <c r="R31" s="1"/>
      <c r="S31" s="97"/>
    </row>
    <row r="32" spans="1:19" ht="24" customHeight="1">
      <c r="A32" s="98" t="s">
        <v>145</v>
      </c>
      <c r="B32" s="96">
        <v>19</v>
      </c>
      <c r="C32" s="98"/>
      <c r="D32" s="61">
        <v>-547260</v>
      </c>
      <c r="E32" s="84"/>
      <c r="F32" s="61">
        <v>-533524</v>
      </c>
      <c r="G32" s="84"/>
      <c r="H32" s="61">
        <v>-102600</v>
      </c>
      <c r="I32" s="84"/>
      <c r="J32" s="61">
        <v>-120800</v>
      </c>
      <c r="L32" s="1"/>
      <c r="N32" s="1"/>
      <c r="O32" s="1"/>
      <c r="P32" s="1"/>
      <c r="Q32" s="1"/>
      <c r="R32" s="1"/>
      <c r="S32" s="97"/>
    </row>
    <row r="33" spans="1:19" ht="24" customHeight="1">
      <c r="A33" s="109" t="s">
        <v>157</v>
      </c>
      <c r="C33" s="110"/>
      <c r="D33" s="8">
        <f>SUM(D22:D32)</f>
        <v>66299963</v>
      </c>
      <c r="E33" s="84"/>
      <c r="F33" s="8">
        <f>SUM(F22:F32)</f>
        <v>206571643</v>
      </c>
      <c r="G33" s="84"/>
      <c r="H33" s="8">
        <f>SUM(H22:H32)</f>
        <v>24415346</v>
      </c>
      <c r="I33" s="3"/>
      <c r="J33" s="8">
        <f>SUM(J22:J32)</f>
        <v>279112617</v>
      </c>
      <c r="L33" s="1"/>
      <c r="N33" s="1"/>
      <c r="O33" s="1"/>
      <c r="P33" s="1"/>
      <c r="Q33" s="1"/>
      <c r="R33" s="1"/>
      <c r="S33" s="97"/>
    </row>
    <row r="34" spans="1:19" ht="24" customHeight="1">
      <c r="A34" s="82" t="s">
        <v>81</v>
      </c>
      <c r="B34" s="96"/>
      <c r="C34" s="98"/>
      <c r="D34" s="8">
        <v>0</v>
      </c>
      <c r="E34" s="82"/>
      <c r="F34" s="22">
        <v>0</v>
      </c>
      <c r="G34" s="82"/>
      <c r="H34" s="22">
        <v>0</v>
      </c>
      <c r="I34" s="84"/>
      <c r="J34" s="63">
        <v>-228413941</v>
      </c>
      <c r="L34" s="1"/>
      <c r="N34" s="1"/>
      <c r="O34" s="1"/>
      <c r="P34" s="1"/>
      <c r="Q34" s="1"/>
      <c r="R34" s="1"/>
      <c r="S34" s="97"/>
    </row>
    <row r="35" spans="1:19" ht="24" customHeight="1">
      <c r="A35" s="82" t="s">
        <v>13</v>
      </c>
      <c r="B35" s="96"/>
      <c r="C35" s="98"/>
      <c r="D35" s="8">
        <v>-2117544</v>
      </c>
      <c r="E35" s="82"/>
      <c r="F35" s="8">
        <v>-1083472</v>
      </c>
      <c r="G35" s="82"/>
      <c r="H35" s="8">
        <v>-323064</v>
      </c>
      <c r="I35" s="84"/>
      <c r="J35" s="8">
        <v>-405077</v>
      </c>
      <c r="L35" s="1"/>
      <c r="N35" s="1"/>
      <c r="O35" s="1"/>
      <c r="P35" s="1"/>
      <c r="Q35" s="1"/>
      <c r="R35" s="1"/>
      <c r="S35" s="97"/>
    </row>
    <row r="36" spans="1:19" ht="24" customHeight="1">
      <c r="A36" s="82" t="s">
        <v>40</v>
      </c>
      <c r="B36" s="96"/>
      <c r="C36" s="98"/>
      <c r="D36" s="64">
        <v>3782921</v>
      </c>
      <c r="E36" s="82"/>
      <c r="F36" s="64">
        <v>5580393</v>
      </c>
      <c r="G36" s="82"/>
      <c r="H36" s="64">
        <v>351869</v>
      </c>
      <c r="I36" s="84"/>
      <c r="J36" s="64">
        <v>1104393</v>
      </c>
      <c r="L36" s="1"/>
      <c r="N36" s="1"/>
      <c r="O36" s="1"/>
      <c r="P36" s="1"/>
      <c r="Q36" s="1"/>
      <c r="R36" s="1"/>
      <c r="S36" s="97"/>
    </row>
    <row r="37" spans="1:19" ht="24" customHeight="1">
      <c r="A37" s="82" t="s">
        <v>158</v>
      </c>
      <c r="B37" s="96"/>
      <c r="C37" s="98"/>
      <c r="D37" s="64">
        <v>-10148582</v>
      </c>
      <c r="E37" s="84"/>
      <c r="F37" s="64">
        <v>-41596919</v>
      </c>
      <c r="G37" s="84"/>
      <c r="H37" s="64">
        <v>-4761226</v>
      </c>
      <c r="I37" s="84"/>
      <c r="J37" s="64">
        <v>-7839059</v>
      </c>
      <c r="L37" s="106"/>
      <c r="N37" s="1"/>
      <c r="O37" s="1"/>
      <c r="P37" s="1"/>
      <c r="Q37" s="1"/>
      <c r="R37" s="1"/>
      <c r="S37" s="97"/>
    </row>
    <row r="38" spans="1:19" ht="24" customHeight="1">
      <c r="A38" s="109" t="s">
        <v>157</v>
      </c>
      <c r="B38" s="111"/>
      <c r="C38" s="98"/>
      <c r="D38" s="65">
        <f>SUM(D33:D37)</f>
        <v>57816758</v>
      </c>
      <c r="E38" s="84"/>
      <c r="F38" s="65">
        <f>SUM(F33:F37)</f>
        <v>169471645</v>
      </c>
      <c r="G38" s="84"/>
      <c r="H38" s="65">
        <f>SUM(H33:H37)</f>
        <v>19682925</v>
      </c>
      <c r="I38" s="84"/>
      <c r="J38" s="65">
        <f>SUM(J33:J37)</f>
        <v>43558933</v>
      </c>
      <c r="L38" s="1"/>
      <c r="N38" s="1"/>
      <c r="O38" s="1"/>
      <c r="P38" s="1"/>
      <c r="Q38" s="1"/>
      <c r="R38" s="1"/>
      <c r="S38" s="97"/>
    </row>
    <row r="39" spans="1:19" ht="19.8">
      <c r="A39" s="112"/>
      <c r="B39" s="96"/>
      <c r="C39" s="98"/>
      <c r="D39" s="8"/>
      <c r="E39" s="84"/>
      <c r="F39" s="8"/>
      <c r="G39" s="84"/>
      <c r="H39" s="8"/>
      <c r="I39" s="84"/>
      <c r="J39" s="8"/>
    </row>
    <row r="40" spans="1:19" ht="19.8">
      <c r="A40" s="112"/>
      <c r="B40" s="96"/>
      <c r="C40" s="98"/>
      <c r="D40" s="8"/>
      <c r="E40" s="84"/>
      <c r="F40" s="8"/>
      <c r="G40" s="84"/>
      <c r="H40" s="8"/>
      <c r="I40" s="84"/>
      <c r="J40" s="8"/>
    </row>
    <row r="41" spans="1:19" ht="19.8">
      <c r="A41" s="112"/>
      <c r="B41" s="96"/>
      <c r="C41" s="98"/>
      <c r="D41" s="8"/>
      <c r="E41" s="84"/>
      <c r="F41" s="8"/>
      <c r="G41" s="84"/>
      <c r="H41" s="8"/>
      <c r="I41" s="84"/>
      <c r="J41" s="8"/>
    </row>
    <row r="42" spans="1:19" ht="19.8">
      <c r="A42" s="112"/>
      <c r="B42" s="96"/>
      <c r="C42" s="98"/>
      <c r="D42" s="8"/>
      <c r="E42" s="84"/>
      <c r="F42" s="8"/>
      <c r="G42" s="84"/>
      <c r="H42" s="8"/>
      <c r="I42" s="84"/>
      <c r="J42" s="8"/>
    </row>
    <row r="43" spans="1:19" ht="19.8">
      <c r="A43" s="112"/>
      <c r="B43" s="96"/>
      <c r="C43" s="98"/>
      <c r="D43" s="8"/>
      <c r="E43" s="84"/>
      <c r="F43" s="8"/>
      <c r="G43" s="84"/>
      <c r="H43" s="8"/>
      <c r="I43" s="84"/>
      <c r="J43" s="8"/>
    </row>
    <row r="44" spans="1:19" s="86" customFormat="1" ht="26.4">
      <c r="A44" s="231" t="str">
        <f>A1</f>
        <v>บริษัท สเปเชี่ยลตี้ เนเชอรัล โปรดักส์ จำกัด (มหาชน) และบริษัทย่อย</v>
      </c>
      <c r="B44" s="231"/>
      <c r="C44" s="231"/>
      <c r="D44" s="231"/>
      <c r="E44" s="231"/>
      <c r="F44" s="231"/>
      <c r="G44" s="231"/>
      <c r="H44" s="231"/>
      <c r="I44" s="231"/>
      <c r="J44" s="231"/>
      <c r="M44" s="87"/>
    </row>
    <row r="45" spans="1:19" s="86" customFormat="1" ht="24" customHeight="1">
      <c r="A45" s="231" t="s">
        <v>73</v>
      </c>
      <c r="B45" s="231"/>
      <c r="C45" s="231"/>
      <c r="D45" s="231"/>
      <c r="E45" s="231"/>
      <c r="F45" s="231"/>
      <c r="G45" s="231"/>
      <c r="H45" s="231"/>
      <c r="I45" s="231"/>
      <c r="J45" s="231"/>
      <c r="M45" s="87"/>
    </row>
    <row r="46" spans="1:19" s="86" customFormat="1" ht="24" customHeight="1">
      <c r="A46" s="211" t="str">
        <f>A3</f>
        <v>สำหรับปีสิ้นสุดวันที่ 31 ธันวาคม 2566</v>
      </c>
      <c r="B46" s="211"/>
      <c r="C46" s="211"/>
      <c r="D46" s="211"/>
      <c r="E46" s="211"/>
      <c r="F46" s="211"/>
      <c r="G46" s="211"/>
      <c r="H46" s="211"/>
      <c r="I46" s="211"/>
      <c r="J46" s="211"/>
      <c r="M46" s="87"/>
    </row>
    <row r="47" spans="1:19" ht="24" customHeight="1">
      <c r="A47" s="212" t="s">
        <v>66</v>
      </c>
      <c r="B47" s="212"/>
      <c r="C47" s="212"/>
      <c r="D47" s="212"/>
      <c r="E47" s="212"/>
      <c r="F47" s="212"/>
      <c r="G47" s="212"/>
      <c r="H47" s="212"/>
      <c r="I47" s="212"/>
      <c r="J47" s="212"/>
    </row>
    <row r="48" spans="1:19" ht="9" customHeight="1">
      <c r="A48" s="82"/>
      <c r="B48" s="96"/>
      <c r="C48" s="82"/>
      <c r="D48" s="82"/>
      <c r="E48" s="82"/>
      <c r="F48" s="82"/>
      <c r="G48" s="82"/>
      <c r="H48" s="82"/>
      <c r="I48" s="82"/>
    </row>
    <row r="49" spans="1:19" ht="24" customHeight="1">
      <c r="A49" s="82"/>
      <c r="B49" s="93" t="s">
        <v>32</v>
      </c>
      <c r="C49" s="82"/>
      <c r="D49" s="230" t="s">
        <v>0</v>
      </c>
      <c r="E49" s="230"/>
      <c r="F49" s="230"/>
      <c r="G49" s="113"/>
      <c r="H49" s="230" t="s">
        <v>30</v>
      </c>
      <c r="I49" s="230"/>
      <c r="J49" s="230"/>
    </row>
    <row r="50" spans="1:19" s="94" customFormat="1" ht="24" customHeight="1">
      <c r="A50" s="113"/>
      <c r="C50" s="113"/>
      <c r="D50" s="83">
        <v>2566</v>
      </c>
      <c r="F50" s="83">
        <v>2565</v>
      </c>
      <c r="H50" s="83">
        <v>2566</v>
      </c>
      <c r="J50" s="83">
        <v>2565</v>
      </c>
      <c r="M50" s="95"/>
    </row>
    <row r="51" spans="1:19" ht="24" customHeight="1">
      <c r="A51" s="114" t="s">
        <v>17</v>
      </c>
      <c r="B51" s="96"/>
      <c r="C51" s="109"/>
      <c r="D51" s="84"/>
      <c r="E51" s="84"/>
      <c r="F51" s="84"/>
      <c r="G51" s="84"/>
      <c r="H51" s="84"/>
      <c r="I51" s="84"/>
      <c r="J51" s="115"/>
    </row>
    <row r="52" spans="1:19" ht="24" customHeight="1">
      <c r="A52" s="98" t="s">
        <v>196</v>
      </c>
      <c r="B52" s="96"/>
      <c r="C52" s="98"/>
      <c r="D52" s="64">
        <v>14969634</v>
      </c>
      <c r="E52" s="84"/>
      <c r="F52" s="64">
        <v>-17832885</v>
      </c>
      <c r="G52" s="84"/>
      <c r="H52" s="22">
        <v>0</v>
      </c>
      <c r="I52" s="84"/>
      <c r="J52" s="22">
        <v>0</v>
      </c>
      <c r="L52" s="1"/>
      <c r="N52" s="1"/>
      <c r="O52" s="1"/>
      <c r="P52" s="1"/>
      <c r="Q52" s="1"/>
      <c r="R52" s="1"/>
      <c r="S52" s="116"/>
    </row>
    <row r="53" spans="1:19" ht="24" customHeight="1">
      <c r="A53" s="98" t="s">
        <v>197</v>
      </c>
      <c r="B53" s="96"/>
      <c r="C53" s="98"/>
      <c r="D53" s="22">
        <v>0</v>
      </c>
      <c r="E53" s="84"/>
      <c r="F53" s="22">
        <v>0</v>
      </c>
      <c r="G53" s="84"/>
      <c r="H53" s="8">
        <v>16</v>
      </c>
      <c r="I53" s="84"/>
      <c r="J53" s="22">
        <v>0</v>
      </c>
      <c r="L53" s="1"/>
      <c r="N53" s="1"/>
      <c r="O53" s="1"/>
      <c r="P53" s="1"/>
      <c r="Q53" s="1"/>
      <c r="R53" s="1"/>
      <c r="S53" s="116"/>
    </row>
    <row r="54" spans="1:19" ht="24" customHeight="1">
      <c r="A54" s="98" t="s">
        <v>164</v>
      </c>
      <c r="B54" s="96"/>
      <c r="C54" s="98"/>
      <c r="D54" s="22">
        <v>0</v>
      </c>
      <c r="E54" s="84"/>
      <c r="F54" s="22">
        <v>0</v>
      </c>
      <c r="G54" s="84"/>
      <c r="H54" s="22">
        <v>0</v>
      </c>
      <c r="I54" s="84"/>
      <c r="J54" s="8">
        <v>-50000000</v>
      </c>
      <c r="L54" s="1"/>
      <c r="N54" s="1"/>
      <c r="O54" s="1"/>
      <c r="P54" s="1"/>
      <c r="Q54" s="1"/>
      <c r="R54" s="1"/>
      <c r="S54" s="116"/>
    </row>
    <row r="55" spans="1:19" ht="24" customHeight="1">
      <c r="A55" s="98" t="s">
        <v>201</v>
      </c>
      <c r="B55" s="96"/>
      <c r="C55" s="98"/>
      <c r="D55" s="64">
        <v>312000</v>
      </c>
      <c r="E55" s="84"/>
      <c r="F55" s="64">
        <v>312000</v>
      </c>
      <c r="G55" s="84"/>
      <c r="H55" s="22">
        <v>0</v>
      </c>
      <c r="I55" s="84"/>
      <c r="J55" s="22">
        <v>0</v>
      </c>
      <c r="L55" s="1"/>
      <c r="N55" s="1"/>
      <c r="O55" s="1"/>
      <c r="P55" s="1"/>
      <c r="Q55" s="1"/>
      <c r="R55" s="1"/>
      <c r="S55" s="116"/>
    </row>
    <row r="56" spans="1:19" ht="24" customHeight="1">
      <c r="A56" s="98" t="s">
        <v>202</v>
      </c>
      <c r="B56" s="96"/>
      <c r="C56" s="98"/>
      <c r="D56" s="22">
        <v>0</v>
      </c>
      <c r="E56" s="84"/>
      <c r="F56" s="22">
        <v>0</v>
      </c>
      <c r="G56" s="84"/>
      <c r="H56" s="22">
        <v>0</v>
      </c>
      <c r="I56" s="84"/>
      <c r="J56" s="8">
        <v>50000000</v>
      </c>
      <c r="L56" s="1"/>
      <c r="N56" s="1"/>
      <c r="O56" s="1"/>
      <c r="P56" s="1"/>
      <c r="Q56" s="1"/>
      <c r="R56" s="1"/>
      <c r="S56" s="116"/>
    </row>
    <row r="57" spans="1:19" ht="24" customHeight="1">
      <c r="A57" s="98" t="s">
        <v>167</v>
      </c>
      <c r="B57" s="96"/>
      <c r="C57" s="98"/>
      <c r="D57" s="64">
        <v>28787</v>
      </c>
      <c r="E57" s="84"/>
      <c r="F57" s="64">
        <v>17290</v>
      </c>
      <c r="G57" s="84"/>
      <c r="H57" s="76">
        <v>15741</v>
      </c>
      <c r="I57" s="84"/>
      <c r="J57" s="22">
        <v>0</v>
      </c>
      <c r="L57" s="1"/>
      <c r="N57" s="1"/>
      <c r="O57" s="1"/>
      <c r="P57" s="1"/>
      <c r="Q57" s="1"/>
      <c r="R57" s="1"/>
      <c r="S57" s="116"/>
    </row>
    <row r="58" spans="1:19" ht="24" customHeight="1">
      <c r="A58" s="98" t="s">
        <v>150</v>
      </c>
      <c r="B58" s="96"/>
      <c r="C58" s="98"/>
      <c r="D58" s="64">
        <v>-9201110</v>
      </c>
      <c r="E58" s="84"/>
      <c r="F58" s="64">
        <v>-14811794</v>
      </c>
      <c r="G58" s="84"/>
      <c r="H58" s="8">
        <v>-5874361</v>
      </c>
      <c r="I58" s="84"/>
      <c r="J58" s="8">
        <v>-8974239</v>
      </c>
      <c r="L58" s="1"/>
      <c r="N58" s="1"/>
      <c r="O58" s="1"/>
      <c r="P58" s="1"/>
      <c r="Q58" s="1"/>
      <c r="R58" s="1"/>
      <c r="S58" s="116"/>
    </row>
    <row r="59" spans="1:19" ht="24" customHeight="1">
      <c r="A59" s="98" t="s">
        <v>152</v>
      </c>
      <c r="B59" s="96"/>
      <c r="C59" s="98"/>
      <c r="D59" s="22">
        <v>0</v>
      </c>
      <c r="E59" s="84"/>
      <c r="F59" s="64">
        <v>-2101461</v>
      </c>
      <c r="G59" s="84"/>
      <c r="H59" s="22">
        <v>0</v>
      </c>
      <c r="I59" s="84"/>
      <c r="J59" s="8">
        <v>-1909500</v>
      </c>
      <c r="L59" s="1"/>
      <c r="N59" s="1"/>
      <c r="O59" s="1"/>
      <c r="P59" s="1"/>
      <c r="Q59" s="1"/>
      <c r="R59" s="1"/>
      <c r="S59" s="116"/>
    </row>
    <row r="60" spans="1:19" ht="24" customHeight="1">
      <c r="A60" s="98" t="s">
        <v>69</v>
      </c>
      <c r="B60" s="96"/>
      <c r="C60" s="98"/>
      <c r="D60" s="64">
        <v>-2200900</v>
      </c>
      <c r="E60" s="84"/>
      <c r="F60" s="64">
        <v>-1306155</v>
      </c>
      <c r="G60" s="84"/>
      <c r="H60" s="8">
        <v>-23700</v>
      </c>
      <c r="I60" s="84"/>
      <c r="J60" s="8">
        <v>-848256</v>
      </c>
      <c r="L60" s="1"/>
      <c r="N60" s="1"/>
      <c r="O60" s="1"/>
      <c r="P60" s="1"/>
      <c r="Q60" s="1"/>
      <c r="R60" s="1"/>
      <c r="S60" s="116"/>
    </row>
    <row r="61" spans="1:19" ht="24" customHeight="1">
      <c r="A61" s="98" t="s">
        <v>94</v>
      </c>
      <c r="B61" s="96"/>
      <c r="C61" s="98"/>
      <c r="D61" s="22">
        <v>0</v>
      </c>
      <c r="E61" s="84"/>
      <c r="F61" s="22">
        <v>0</v>
      </c>
      <c r="G61" s="84"/>
      <c r="H61" s="22">
        <v>0</v>
      </c>
      <c r="I61" s="84"/>
      <c r="J61" s="63">
        <v>228413941</v>
      </c>
      <c r="L61" s="1"/>
      <c r="N61" s="1"/>
      <c r="O61" s="1"/>
      <c r="P61" s="1"/>
      <c r="Q61" s="1"/>
      <c r="R61" s="1"/>
      <c r="S61" s="116"/>
    </row>
    <row r="62" spans="1:19" ht="24" customHeight="1">
      <c r="A62" s="98" t="s">
        <v>13</v>
      </c>
      <c r="B62" s="96"/>
      <c r="C62" s="98"/>
      <c r="D62" s="64">
        <v>2543159</v>
      </c>
      <c r="E62" s="84"/>
      <c r="F62" s="64">
        <v>1117737</v>
      </c>
      <c r="G62" s="84"/>
      <c r="H62" s="8">
        <v>323064</v>
      </c>
      <c r="I62" s="84"/>
      <c r="J62" s="8">
        <v>872237</v>
      </c>
      <c r="L62" s="1"/>
      <c r="N62" s="1"/>
      <c r="O62" s="1"/>
      <c r="P62" s="1"/>
      <c r="Q62" s="1"/>
      <c r="R62" s="1"/>
      <c r="S62" s="116"/>
    </row>
    <row r="63" spans="1:19" ht="24" customHeight="1">
      <c r="A63" s="109" t="s">
        <v>143</v>
      </c>
      <c r="B63" s="96"/>
      <c r="C63" s="109"/>
      <c r="D63" s="65">
        <f>SUM(D52:D62)</f>
        <v>6451570</v>
      </c>
      <c r="E63" s="84"/>
      <c r="F63" s="65">
        <f>SUM(F52:F62)</f>
        <v>-34605268</v>
      </c>
      <c r="G63" s="84"/>
      <c r="H63" s="65">
        <f>SUM(H52:H62)</f>
        <v>-5559240</v>
      </c>
      <c r="I63" s="84"/>
      <c r="J63" s="65">
        <f>SUM(J52:J62)</f>
        <v>217554183</v>
      </c>
      <c r="L63" s="1"/>
      <c r="N63" s="1"/>
      <c r="O63" s="1"/>
      <c r="P63" s="1"/>
      <c r="Q63" s="1"/>
      <c r="R63" s="1"/>
      <c r="S63" s="116"/>
    </row>
    <row r="64" spans="1:19" ht="15" customHeight="1">
      <c r="A64" s="109"/>
      <c r="B64" s="96"/>
      <c r="C64" s="109"/>
      <c r="D64" s="64"/>
      <c r="E64" s="84"/>
      <c r="F64" s="64"/>
      <c r="G64" s="84"/>
      <c r="H64" s="64"/>
      <c r="I64" s="84"/>
      <c r="J64" s="64"/>
      <c r="L64" s="1"/>
      <c r="N64" s="1"/>
      <c r="O64" s="1"/>
      <c r="P64" s="1"/>
      <c r="Q64" s="1"/>
      <c r="R64" s="1"/>
      <c r="S64" s="116"/>
    </row>
    <row r="65" spans="1:19" ht="24" customHeight="1">
      <c r="A65" s="114" t="s">
        <v>18</v>
      </c>
      <c r="B65" s="113"/>
      <c r="C65" s="114"/>
      <c r="D65" s="84"/>
      <c r="E65" s="84"/>
      <c r="F65" s="84"/>
      <c r="G65" s="84"/>
      <c r="H65" s="84"/>
      <c r="I65" s="84"/>
      <c r="J65" s="84"/>
      <c r="L65" s="1"/>
      <c r="N65" s="1"/>
      <c r="O65" s="1"/>
      <c r="P65" s="1"/>
      <c r="Q65" s="1"/>
      <c r="R65" s="1"/>
      <c r="S65" s="116"/>
    </row>
    <row r="66" spans="1:19" ht="24" customHeight="1">
      <c r="A66" s="98" t="s">
        <v>188</v>
      </c>
      <c r="B66" s="102" t="s">
        <v>165</v>
      </c>
      <c r="C66" s="114"/>
      <c r="D66" s="84">
        <v>130000000</v>
      </c>
      <c r="E66" s="84"/>
      <c r="F66" s="22">
        <v>0</v>
      </c>
      <c r="G66" s="84"/>
      <c r="H66" s="22">
        <v>0</v>
      </c>
      <c r="I66" s="84"/>
      <c r="J66" s="22">
        <v>0</v>
      </c>
      <c r="L66" s="1"/>
      <c r="N66" s="1"/>
      <c r="O66" s="1"/>
      <c r="P66" s="1"/>
      <c r="Q66" s="1"/>
      <c r="R66" s="1"/>
      <c r="S66" s="116"/>
    </row>
    <row r="67" spans="1:19" ht="24" hidden="1" customHeight="1">
      <c r="A67" s="98" t="s">
        <v>169</v>
      </c>
      <c r="B67" s="102" t="s">
        <v>165</v>
      </c>
      <c r="C67" s="98"/>
      <c r="D67" s="22">
        <v>0</v>
      </c>
      <c r="E67" s="84"/>
      <c r="F67" s="22">
        <v>0</v>
      </c>
      <c r="G67" s="84"/>
      <c r="H67" s="22">
        <v>0</v>
      </c>
      <c r="I67" s="84"/>
      <c r="J67" s="22">
        <v>0</v>
      </c>
      <c r="L67" s="1"/>
      <c r="N67" s="1"/>
      <c r="O67" s="1"/>
      <c r="P67" s="1"/>
      <c r="Q67" s="1"/>
      <c r="R67" s="1"/>
      <c r="S67" s="116"/>
    </row>
    <row r="68" spans="1:19" ht="24" customHeight="1">
      <c r="A68" s="98" t="s">
        <v>170</v>
      </c>
      <c r="B68" s="102" t="s">
        <v>165</v>
      </c>
      <c r="C68" s="98"/>
      <c r="D68" s="63">
        <v>-20000000</v>
      </c>
      <c r="E68" s="84"/>
      <c r="F68" s="63">
        <v>-25088604</v>
      </c>
      <c r="G68" s="84"/>
      <c r="H68" s="22">
        <v>0</v>
      </c>
      <c r="I68" s="84"/>
      <c r="J68" s="22">
        <v>0</v>
      </c>
      <c r="L68" s="1"/>
      <c r="N68" s="1"/>
      <c r="O68" s="1"/>
      <c r="P68" s="1"/>
      <c r="Q68" s="1"/>
      <c r="R68" s="1"/>
      <c r="S68" s="116"/>
    </row>
    <row r="69" spans="1:19" ht="24" hidden="1" customHeight="1">
      <c r="A69" s="98" t="s">
        <v>141</v>
      </c>
      <c r="B69" s="102" t="s">
        <v>165</v>
      </c>
      <c r="C69" s="98"/>
      <c r="D69" s="22">
        <v>0</v>
      </c>
      <c r="E69" s="84"/>
      <c r="F69" s="22">
        <v>0</v>
      </c>
      <c r="G69" s="84"/>
      <c r="H69" s="22">
        <v>0</v>
      </c>
      <c r="I69" s="84"/>
      <c r="J69" s="22">
        <v>0</v>
      </c>
      <c r="L69" s="1"/>
      <c r="N69" s="1"/>
      <c r="O69" s="1"/>
      <c r="P69" s="1"/>
      <c r="Q69" s="1"/>
      <c r="R69" s="1"/>
      <c r="S69" s="116"/>
    </row>
    <row r="70" spans="1:19" ht="24" customHeight="1">
      <c r="A70" s="98" t="s">
        <v>126</v>
      </c>
      <c r="B70" s="102" t="s">
        <v>165</v>
      </c>
      <c r="C70" s="98"/>
      <c r="D70" s="63">
        <v>-10232802</v>
      </c>
      <c r="E70" s="84"/>
      <c r="F70" s="63">
        <v>-18225560</v>
      </c>
      <c r="G70" s="84"/>
      <c r="H70" s="63">
        <v>-1376000</v>
      </c>
      <c r="I70" s="84"/>
      <c r="J70" s="63">
        <v>-3098833</v>
      </c>
      <c r="L70" s="1"/>
      <c r="N70" s="1"/>
      <c r="O70" s="1"/>
      <c r="P70" s="1"/>
      <c r="Q70" s="1"/>
      <c r="R70" s="1"/>
      <c r="S70" s="116"/>
    </row>
    <row r="71" spans="1:19" ht="24" customHeight="1">
      <c r="A71" s="98" t="s">
        <v>203</v>
      </c>
      <c r="B71" s="102" t="s">
        <v>165</v>
      </c>
      <c r="C71" s="98"/>
      <c r="D71" s="22">
        <v>0</v>
      </c>
      <c r="E71" s="84"/>
      <c r="F71" s="63">
        <v>191000000</v>
      </c>
      <c r="G71" s="84"/>
      <c r="H71" s="22">
        <v>0</v>
      </c>
      <c r="I71" s="84"/>
      <c r="J71" s="22">
        <v>0</v>
      </c>
      <c r="L71" s="1"/>
      <c r="N71" s="1"/>
      <c r="O71" s="1"/>
      <c r="P71" s="1"/>
      <c r="Q71" s="1"/>
      <c r="R71" s="1"/>
      <c r="S71" s="116"/>
    </row>
    <row r="72" spans="1:19" ht="24" customHeight="1">
      <c r="A72" s="98" t="s">
        <v>204</v>
      </c>
      <c r="B72" s="102" t="s">
        <v>165</v>
      </c>
      <c r="C72" s="98"/>
      <c r="D72" s="63">
        <v>-191000000</v>
      </c>
      <c r="E72" s="84"/>
      <c r="F72" s="22">
        <v>0</v>
      </c>
      <c r="G72" s="84"/>
      <c r="H72" s="22">
        <v>0</v>
      </c>
      <c r="I72" s="84"/>
      <c r="J72" s="22">
        <v>0</v>
      </c>
      <c r="L72" s="1"/>
      <c r="N72" s="1"/>
      <c r="O72" s="1"/>
      <c r="P72" s="1"/>
      <c r="Q72" s="1"/>
      <c r="R72" s="1"/>
      <c r="S72" s="116"/>
    </row>
    <row r="73" spans="1:19" ht="24" customHeight="1">
      <c r="A73" s="98" t="s">
        <v>111</v>
      </c>
      <c r="B73" s="102" t="s">
        <v>165</v>
      </c>
      <c r="C73" s="98"/>
      <c r="D73" s="8">
        <v>-2094790</v>
      </c>
      <c r="E73" s="84"/>
      <c r="F73" s="8">
        <v>-2263172</v>
      </c>
      <c r="G73" s="84"/>
      <c r="H73" s="8">
        <v>-1303077</v>
      </c>
      <c r="I73" s="84"/>
      <c r="J73" s="8">
        <v>-781247</v>
      </c>
      <c r="L73" s="1"/>
      <c r="N73" s="1"/>
      <c r="O73" s="1"/>
      <c r="P73" s="1"/>
      <c r="Q73" s="1"/>
      <c r="R73" s="1"/>
      <c r="S73" s="116"/>
    </row>
    <row r="74" spans="1:19" ht="24" customHeight="1">
      <c r="A74" s="98" t="s">
        <v>189</v>
      </c>
      <c r="B74" s="117"/>
      <c r="C74" s="98"/>
      <c r="D74" s="8"/>
      <c r="E74" s="84"/>
      <c r="F74" s="22"/>
      <c r="G74" s="84"/>
      <c r="H74" s="22"/>
      <c r="I74" s="84"/>
      <c r="J74" s="22"/>
      <c r="L74" s="1"/>
      <c r="N74" s="1"/>
      <c r="O74" s="1"/>
      <c r="P74" s="1"/>
      <c r="Q74" s="1"/>
      <c r="R74" s="1"/>
      <c r="S74" s="116"/>
    </row>
    <row r="75" spans="1:19" ht="24" customHeight="1">
      <c r="A75" s="118" t="s">
        <v>190</v>
      </c>
      <c r="B75" s="117">
        <v>5.0999999999999996</v>
      </c>
      <c r="C75" s="98"/>
      <c r="D75" s="8">
        <v>26660800</v>
      </c>
      <c r="E75" s="84"/>
      <c r="F75" s="22">
        <v>0</v>
      </c>
      <c r="G75" s="84"/>
      <c r="H75" s="22">
        <v>0</v>
      </c>
      <c r="I75" s="84"/>
      <c r="J75" s="22">
        <v>0</v>
      </c>
      <c r="L75" s="1"/>
      <c r="N75" s="1"/>
      <c r="O75" s="1"/>
      <c r="P75" s="1"/>
      <c r="Q75" s="1"/>
      <c r="R75" s="1"/>
      <c r="S75" s="116"/>
    </row>
    <row r="76" spans="1:19" ht="24" customHeight="1">
      <c r="A76" s="98" t="s">
        <v>142</v>
      </c>
      <c r="B76" s="102"/>
      <c r="C76" s="98"/>
      <c r="D76" s="22">
        <v>0</v>
      </c>
      <c r="E76" s="84"/>
      <c r="F76" s="8">
        <v>102349040</v>
      </c>
      <c r="G76" s="84"/>
      <c r="H76" s="22">
        <v>0</v>
      </c>
      <c r="I76" s="84"/>
      <c r="J76" s="8">
        <v>102349040</v>
      </c>
      <c r="L76" s="1"/>
      <c r="N76" s="1"/>
      <c r="O76" s="1"/>
      <c r="P76" s="1"/>
      <c r="Q76" s="1"/>
      <c r="R76" s="1"/>
      <c r="S76" s="116"/>
    </row>
    <row r="77" spans="1:19" ht="24" customHeight="1">
      <c r="A77" s="98" t="s">
        <v>93</v>
      </c>
      <c r="B77" s="96"/>
      <c r="C77" s="118"/>
      <c r="D77" s="22">
        <v>0</v>
      </c>
      <c r="E77" s="84"/>
      <c r="F77" s="8">
        <v>-327620433</v>
      </c>
      <c r="G77" s="84"/>
      <c r="H77" s="22">
        <v>0</v>
      </c>
      <c r="I77" s="84"/>
      <c r="J77" s="8">
        <v>-325933023</v>
      </c>
      <c r="L77" s="1"/>
      <c r="N77" s="1"/>
      <c r="O77" s="1"/>
      <c r="P77" s="1"/>
      <c r="Q77" s="1"/>
      <c r="R77" s="1"/>
      <c r="S77" s="116"/>
    </row>
    <row r="78" spans="1:19" ht="24" customHeight="1">
      <c r="A78" s="98" t="s">
        <v>14</v>
      </c>
      <c r="B78" s="96"/>
      <c r="C78" s="98"/>
      <c r="D78" s="8">
        <v>-7301274</v>
      </c>
      <c r="E78" s="84"/>
      <c r="F78" s="8">
        <v>-3194662</v>
      </c>
      <c r="G78" s="84"/>
      <c r="H78" s="8">
        <v>-351869</v>
      </c>
      <c r="I78" s="84"/>
      <c r="J78" s="8">
        <v>-1104393</v>
      </c>
      <c r="L78" s="1"/>
      <c r="N78" s="1"/>
      <c r="O78" s="1"/>
      <c r="P78" s="1"/>
      <c r="Q78" s="1"/>
      <c r="R78" s="1"/>
      <c r="S78" s="116"/>
    </row>
    <row r="79" spans="1:19" ht="24" customHeight="1">
      <c r="A79" s="119" t="s">
        <v>205</v>
      </c>
      <c r="B79" s="96"/>
      <c r="C79" s="109"/>
      <c r="D79" s="65">
        <f>SUM(D66:D78)</f>
        <v>-73968066</v>
      </c>
      <c r="E79" s="84"/>
      <c r="F79" s="65">
        <f>SUM(F66:F78)</f>
        <v>-83043391</v>
      </c>
      <c r="G79" s="84"/>
      <c r="H79" s="65">
        <f>SUM(H66:H78)</f>
        <v>-3030946</v>
      </c>
      <c r="I79" s="84"/>
      <c r="J79" s="65">
        <f>SUM(J66:J78)</f>
        <v>-228568456</v>
      </c>
      <c r="L79" s="1"/>
      <c r="N79" s="1"/>
      <c r="O79" s="1"/>
      <c r="P79" s="1"/>
      <c r="Q79" s="1"/>
      <c r="R79" s="1"/>
      <c r="S79" s="116"/>
    </row>
    <row r="80" spans="1:19" ht="24" customHeight="1">
      <c r="A80" s="120"/>
      <c r="B80" s="96"/>
      <c r="C80" s="120"/>
      <c r="D80" s="84"/>
      <c r="E80" s="84"/>
      <c r="F80" s="84"/>
      <c r="G80" s="84"/>
      <c r="H80" s="84"/>
      <c r="I80" s="84"/>
      <c r="J80" s="84"/>
      <c r="L80" s="1"/>
      <c r="N80" s="1"/>
      <c r="O80" s="1"/>
      <c r="P80" s="1"/>
      <c r="Q80" s="1"/>
      <c r="R80" s="1"/>
      <c r="S80" s="116"/>
    </row>
    <row r="81" spans="1:19" ht="24" customHeight="1">
      <c r="A81" s="121" t="s">
        <v>144</v>
      </c>
      <c r="B81" s="96"/>
      <c r="C81" s="103"/>
      <c r="D81" s="64">
        <f>D38+D63+D79</f>
        <v>-9699738</v>
      </c>
      <c r="E81" s="84"/>
      <c r="F81" s="64">
        <f>F38+F63+F79</f>
        <v>51822986</v>
      </c>
      <c r="G81" s="84"/>
      <c r="H81" s="64">
        <f>H38+H63+H79</f>
        <v>11092739</v>
      </c>
      <c r="I81" s="84"/>
      <c r="J81" s="64">
        <f>J38+J63+J79</f>
        <v>32544660</v>
      </c>
      <c r="L81" s="1"/>
      <c r="N81" s="1"/>
      <c r="O81" s="1"/>
      <c r="P81" s="1"/>
      <c r="Q81" s="1"/>
      <c r="R81" s="1"/>
      <c r="S81" s="116"/>
    </row>
    <row r="82" spans="1:19" ht="24" customHeight="1">
      <c r="A82" s="121" t="s">
        <v>29</v>
      </c>
      <c r="B82" s="96"/>
      <c r="C82" s="103"/>
      <c r="D82" s="8">
        <f>งบดุล!F12</f>
        <v>215638995</v>
      </c>
      <c r="E82" s="84"/>
      <c r="F82" s="8">
        <v>163816009</v>
      </c>
      <c r="G82" s="84"/>
      <c r="H82" s="8">
        <v>71073659</v>
      </c>
      <c r="I82" s="84"/>
      <c r="J82" s="8">
        <v>38528999</v>
      </c>
      <c r="L82" s="1"/>
      <c r="N82" s="1"/>
      <c r="O82" s="1"/>
      <c r="P82" s="1"/>
      <c r="Q82" s="1"/>
      <c r="R82" s="1"/>
      <c r="S82" s="116"/>
    </row>
    <row r="83" spans="1:19" ht="24" customHeight="1" thickBot="1">
      <c r="A83" s="121" t="s">
        <v>156</v>
      </c>
      <c r="B83" s="122">
        <v>7</v>
      </c>
      <c r="C83" s="121"/>
      <c r="D83" s="66">
        <f>SUM(D81:D82)</f>
        <v>205939257</v>
      </c>
      <c r="E83" s="84"/>
      <c r="F83" s="66">
        <f>SUM(F81:F82)</f>
        <v>215638995</v>
      </c>
      <c r="G83" s="84"/>
      <c r="H83" s="66">
        <f>SUM(H81:H82)</f>
        <v>82166398</v>
      </c>
      <c r="I83" s="84"/>
      <c r="J83" s="66">
        <f>SUM(J81:J82)</f>
        <v>71073659</v>
      </c>
      <c r="L83" s="1"/>
      <c r="N83" s="1"/>
      <c r="O83" s="1"/>
      <c r="P83" s="1"/>
      <c r="Q83" s="1"/>
      <c r="R83" s="1"/>
      <c r="S83" s="116"/>
    </row>
    <row r="84" spans="1:19" ht="24" customHeight="1" thickTop="1">
      <c r="D84" s="85"/>
      <c r="E84" s="85"/>
      <c r="F84" s="85"/>
      <c r="G84" s="85"/>
      <c r="H84" s="85"/>
      <c r="I84" s="85"/>
      <c r="L84" s="1"/>
      <c r="N84" s="1"/>
      <c r="O84" s="1"/>
      <c r="P84" s="1"/>
      <c r="Q84" s="1"/>
      <c r="R84" s="1"/>
    </row>
    <row r="85" spans="1:19" ht="24" customHeight="1">
      <c r="D85" s="85"/>
      <c r="E85" s="85"/>
      <c r="F85" s="85"/>
      <c r="G85" s="85"/>
      <c r="H85" s="85"/>
      <c r="I85" s="85"/>
      <c r="L85" s="1"/>
      <c r="N85" s="1"/>
      <c r="O85" s="1"/>
      <c r="P85" s="1"/>
      <c r="Q85" s="1"/>
      <c r="R85" s="1"/>
    </row>
    <row r="86" spans="1:19" ht="24" customHeight="1">
      <c r="D86" s="85"/>
      <c r="E86" s="85"/>
      <c r="F86" s="85"/>
      <c r="G86" s="85"/>
      <c r="H86" s="85"/>
      <c r="I86" s="85"/>
    </row>
    <row r="87" spans="1:19" ht="24" customHeight="1">
      <c r="D87" s="85"/>
      <c r="E87" s="85"/>
      <c r="F87" s="85"/>
      <c r="G87" s="85"/>
      <c r="H87" s="85"/>
      <c r="I87" s="85"/>
    </row>
    <row r="88" spans="1:19" ht="24" customHeight="1">
      <c r="A88" s="90" t="s">
        <v>78</v>
      </c>
      <c r="D88" s="85"/>
      <c r="E88" s="85"/>
      <c r="F88" s="85"/>
      <c r="G88" s="85"/>
      <c r="H88" s="85"/>
      <c r="I88" s="85"/>
    </row>
    <row r="89" spans="1:19" ht="24" customHeight="1">
      <c r="B89" s="123"/>
      <c r="C89" s="124"/>
      <c r="D89" s="125">
        <f>D83-งบดุล!D12</f>
        <v>0</v>
      </c>
      <c r="E89" s="125"/>
      <c r="F89" s="125">
        <f>F83-งบดุล!F12</f>
        <v>0</v>
      </c>
      <c r="G89" s="125"/>
      <c r="H89" s="125">
        <f>H83-งบดุล!H12</f>
        <v>0</v>
      </c>
      <c r="I89" s="125"/>
      <c r="J89" s="125">
        <f>J83-งบดุล!J12</f>
        <v>0</v>
      </c>
    </row>
    <row r="90" spans="1:19" ht="24" customHeight="1">
      <c r="B90" s="123"/>
      <c r="C90" s="124"/>
      <c r="D90" s="125"/>
      <c r="E90" s="125"/>
      <c r="F90" s="125"/>
      <c r="G90" s="125"/>
      <c r="H90" s="125"/>
      <c r="I90" s="125"/>
      <c r="J90" s="126"/>
    </row>
    <row r="91" spans="1:19" ht="24" customHeight="1">
      <c r="A91" s="127"/>
      <c r="D91" s="85"/>
      <c r="E91" s="85"/>
      <c r="F91" s="85"/>
      <c r="G91" s="85"/>
      <c r="H91" s="85"/>
      <c r="I91" s="85"/>
    </row>
    <row r="92" spans="1:19" ht="24" customHeight="1">
      <c r="D92" s="85"/>
      <c r="E92" s="85"/>
      <c r="F92" s="85"/>
      <c r="G92" s="85"/>
      <c r="H92" s="85"/>
      <c r="I92" s="85"/>
    </row>
    <row r="93" spans="1:19" ht="24" customHeight="1">
      <c r="D93" s="85"/>
      <c r="E93" s="85"/>
      <c r="F93" s="85"/>
      <c r="G93" s="85"/>
      <c r="H93" s="85"/>
      <c r="I93" s="85"/>
    </row>
    <row r="94" spans="1:19" ht="24" customHeight="1">
      <c r="D94" s="85"/>
      <c r="E94" s="85"/>
      <c r="F94" s="85"/>
      <c r="G94" s="85"/>
      <c r="H94" s="85"/>
      <c r="I94" s="85"/>
    </row>
    <row r="95" spans="1:19" ht="24" customHeight="1">
      <c r="D95" s="85"/>
      <c r="E95" s="85"/>
      <c r="F95" s="85"/>
      <c r="G95" s="85"/>
      <c r="H95" s="85"/>
      <c r="I95" s="85"/>
    </row>
    <row r="96" spans="1:19" ht="24" customHeight="1">
      <c r="D96" s="85"/>
      <c r="E96" s="85"/>
      <c r="F96" s="85"/>
      <c r="G96" s="85"/>
      <c r="H96" s="85"/>
      <c r="I96" s="85"/>
    </row>
    <row r="97" spans="4:9" ht="24" customHeight="1">
      <c r="D97" s="85"/>
      <c r="E97" s="85"/>
      <c r="F97" s="85"/>
      <c r="G97" s="85"/>
      <c r="H97" s="85"/>
      <c r="I97" s="85"/>
    </row>
    <row r="98" spans="4:9" ht="24" customHeight="1">
      <c r="D98" s="85"/>
      <c r="E98" s="85"/>
      <c r="F98" s="85"/>
      <c r="G98" s="85"/>
      <c r="H98" s="85"/>
      <c r="I98" s="85"/>
    </row>
    <row r="99" spans="4:9" ht="24" customHeight="1">
      <c r="D99" s="85"/>
      <c r="E99" s="85"/>
      <c r="F99" s="85"/>
      <c r="G99" s="85"/>
      <c r="H99" s="85"/>
      <c r="I99" s="85"/>
    </row>
    <row r="100" spans="4:9" ht="24" customHeight="1">
      <c r="D100" s="85"/>
      <c r="E100" s="85"/>
      <c r="F100" s="85"/>
      <c r="G100" s="85"/>
      <c r="H100" s="85"/>
      <c r="I100" s="85"/>
    </row>
    <row r="101" spans="4:9" ht="24" customHeight="1">
      <c r="D101" s="85"/>
      <c r="E101" s="85"/>
      <c r="F101" s="85"/>
      <c r="G101" s="85"/>
      <c r="H101" s="85"/>
      <c r="I101" s="85"/>
    </row>
    <row r="102" spans="4:9" ht="24" customHeight="1">
      <c r="D102" s="85"/>
      <c r="E102" s="85"/>
      <c r="F102" s="85"/>
      <c r="G102" s="85"/>
      <c r="H102" s="85"/>
      <c r="I102" s="85"/>
    </row>
    <row r="103" spans="4:9" ht="24" customHeight="1">
      <c r="D103" s="85"/>
      <c r="E103" s="85"/>
      <c r="F103" s="85"/>
      <c r="G103" s="85"/>
      <c r="H103" s="85"/>
      <c r="I103" s="85"/>
    </row>
    <row r="104" spans="4:9" ht="24" customHeight="1">
      <c r="D104" s="85"/>
      <c r="E104" s="85"/>
      <c r="F104" s="85"/>
      <c r="G104" s="85"/>
      <c r="H104" s="85"/>
      <c r="I104" s="85"/>
    </row>
    <row r="105" spans="4:9" ht="24" customHeight="1">
      <c r="D105" s="85"/>
      <c r="E105" s="85"/>
      <c r="F105" s="85"/>
      <c r="G105" s="85"/>
      <c r="H105" s="85"/>
      <c r="I105" s="85"/>
    </row>
    <row r="106" spans="4:9" ht="24" customHeight="1">
      <c r="D106" s="85"/>
      <c r="E106" s="85"/>
      <c r="F106" s="85"/>
      <c r="G106" s="85"/>
      <c r="H106" s="85"/>
      <c r="I106" s="85"/>
    </row>
    <row r="107" spans="4:9" ht="24" customHeight="1">
      <c r="D107" s="85"/>
      <c r="E107" s="85"/>
      <c r="F107" s="85"/>
      <c r="G107" s="85"/>
      <c r="H107" s="85"/>
      <c r="I107" s="85"/>
    </row>
    <row r="108" spans="4:9" ht="24" customHeight="1">
      <c r="D108" s="85"/>
      <c r="E108" s="85"/>
      <c r="F108" s="85"/>
      <c r="G108" s="85"/>
      <c r="H108" s="85"/>
      <c r="I108" s="85"/>
    </row>
    <row r="109" spans="4:9" ht="24" customHeight="1">
      <c r="D109" s="85"/>
      <c r="E109" s="85"/>
      <c r="F109" s="85"/>
      <c r="G109" s="85"/>
      <c r="H109" s="85"/>
      <c r="I109" s="85"/>
    </row>
    <row r="110" spans="4:9" ht="24" customHeight="1">
      <c r="D110" s="85"/>
      <c r="E110" s="85"/>
      <c r="F110" s="85"/>
      <c r="G110" s="85"/>
      <c r="H110" s="85"/>
      <c r="I110" s="85"/>
    </row>
    <row r="111" spans="4:9" ht="24" customHeight="1">
      <c r="D111" s="85"/>
      <c r="E111" s="85"/>
      <c r="F111" s="85"/>
      <c r="G111" s="85"/>
      <c r="H111" s="85"/>
      <c r="I111" s="85"/>
    </row>
    <row r="112" spans="4:9" ht="24" customHeight="1">
      <c r="D112" s="85"/>
      <c r="E112" s="85"/>
      <c r="F112" s="85"/>
      <c r="G112" s="85"/>
      <c r="H112" s="85"/>
      <c r="I112" s="85"/>
    </row>
    <row r="113" spans="4:9" ht="24" customHeight="1">
      <c r="D113" s="85"/>
      <c r="E113" s="85"/>
      <c r="F113" s="85"/>
      <c r="G113" s="85"/>
      <c r="H113" s="85"/>
      <c r="I113" s="85"/>
    </row>
    <row r="114" spans="4:9" ht="24" customHeight="1">
      <c r="D114" s="85"/>
      <c r="E114" s="85"/>
      <c r="F114" s="85"/>
      <c r="G114" s="85"/>
      <c r="H114" s="85"/>
      <c r="I114" s="85"/>
    </row>
    <row r="115" spans="4:9" ht="24" customHeight="1">
      <c r="D115" s="85"/>
      <c r="E115" s="85"/>
      <c r="F115" s="85"/>
      <c r="G115" s="85"/>
      <c r="H115" s="85"/>
      <c r="I115" s="85"/>
    </row>
    <row r="116" spans="4:9" ht="24" customHeight="1">
      <c r="D116" s="85"/>
      <c r="E116" s="85"/>
      <c r="F116" s="85"/>
      <c r="G116" s="85"/>
      <c r="H116" s="85"/>
      <c r="I116" s="85"/>
    </row>
    <row r="117" spans="4:9" ht="24" customHeight="1">
      <c r="D117" s="85"/>
      <c r="E117" s="85"/>
      <c r="F117" s="85"/>
      <c r="G117" s="85"/>
      <c r="H117" s="85"/>
      <c r="I117" s="85"/>
    </row>
    <row r="118" spans="4:9" ht="24" customHeight="1">
      <c r="D118" s="85"/>
      <c r="E118" s="85"/>
      <c r="F118" s="85"/>
      <c r="G118" s="85"/>
      <c r="H118" s="85"/>
      <c r="I118" s="85"/>
    </row>
    <row r="119" spans="4:9" ht="24" customHeight="1">
      <c r="D119" s="85"/>
      <c r="E119" s="85"/>
      <c r="F119" s="85"/>
      <c r="G119" s="85"/>
      <c r="H119" s="85"/>
      <c r="I119" s="85"/>
    </row>
    <row r="120" spans="4:9" ht="24" customHeight="1">
      <c r="D120" s="85"/>
      <c r="E120" s="85"/>
      <c r="F120" s="85"/>
      <c r="G120" s="85"/>
      <c r="H120" s="85"/>
      <c r="I120" s="85"/>
    </row>
    <row r="121" spans="4:9" ht="24" customHeight="1">
      <c r="D121" s="85"/>
      <c r="E121" s="85"/>
      <c r="F121" s="85"/>
      <c r="G121" s="85"/>
      <c r="H121" s="85"/>
      <c r="I121" s="85"/>
    </row>
    <row r="122" spans="4:9" ht="24" customHeight="1">
      <c r="D122" s="85"/>
      <c r="E122" s="85"/>
      <c r="F122" s="85"/>
      <c r="G122" s="85"/>
      <c r="H122" s="85"/>
      <c r="I122" s="85"/>
    </row>
    <row r="123" spans="4:9" ht="24" customHeight="1">
      <c r="D123" s="85"/>
      <c r="E123" s="85"/>
      <c r="F123" s="85"/>
      <c r="G123" s="85"/>
      <c r="H123" s="85"/>
      <c r="I123" s="85"/>
    </row>
    <row r="124" spans="4:9" ht="24" customHeight="1">
      <c r="D124" s="85"/>
      <c r="E124" s="85"/>
      <c r="F124" s="85"/>
      <c r="G124" s="85"/>
      <c r="H124" s="85"/>
      <c r="I124" s="85"/>
    </row>
    <row r="125" spans="4:9" ht="24" customHeight="1">
      <c r="D125" s="85"/>
      <c r="E125" s="85"/>
      <c r="F125" s="85"/>
      <c r="G125" s="85"/>
      <c r="H125" s="85"/>
      <c r="I125" s="85"/>
    </row>
    <row r="126" spans="4:9" ht="24" customHeight="1">
      <c r="D126" s="85"/>
      <c r="E126" s="85"/>
      <c r="F126" s="85"/>
      <c r="G126" s="85"/>
      <c r="H126" s="85"/>
      <c r="I126" s="85"/>
    </row>
    <row r="127" spans="4:9" ht="24" customHeight="1">
      <c r="D127" s="85"/>
      <c r="E127" s="85"/>
      <c r="F127" s="85"/>
      <c r="G127" s="85"/>
      <c r="H127" s="85"/>
      <c r="I127" s="85"/>
    </row>
    <row r="128" spans="4:9" ht="24" customHeight="1">
      <c r="D128" s="85"/>
      <c r="E128" s="85"/>
      <c r="F128" s="85"/>
      <c r="G128" s="85"/>
      <c r="H128" s="85"/>
      <c r="I128" s="85"/>
    </row>
    <row r="129" spans="4:9" ht="24" customHeight="1">
      <c r="D129" s="85"/>
      <c r="E129" s="85"/>
      <c r="F129" s="85"/>
      <c r="G129" s="85"/>
      <c r="H129" s="85"/>
      <c r="I129" s="85"/>
    </row>
    <row r="130" spans="4:9" ht="24" customHeight="1">
      <c r="D130" s="85"/>
      <c r="E130" s="85"/>
      <c r="F130" s="85"/>
      <c r="G130" s="85"/>
      <c r="H130" s="85"/>
      <c r="I130" s="85"/>
    </row>
    <row r="131" spans="4:9" ht="24" customHeight="1">
      <c r="D131" s="85"/>
      <c r="E131" s="85"/>
      <c r="F131" s="85"/>
      <c r="G131" s="85"/>
      <c r="H131" s="85"/>
      <c r="I131" s="85"/>
    </row>
    <row r="132" spans="4:9" ht="24" customHeight="1">
      <c r="D132" s="85"/>
      <c r="E132" s="85"/>
      <c r="F132" s="85"/>
      <c r="G132" s="85"/>
      <c r="H132" s="85"/>
      <c r="I132" s="85"/>
    </row>
    <row r="133" spans="4:9" ht="24" customHeight="1">
      <c r="D133" s="85"/>
      <c r="E133" s="85"/>
      <c r="F133" s="85"/>
      <c r="G133" s="85"/>
      <c r="H133" s="85"/>
      <c r="I133" s="85"/>
    </row>
    <row r="134" spans="4:9" ht="24" customHeight="1">
      <c r="D134" s="85"/>
      <c r="E134" s="85"/>
      <c r="F134" s="85"/>
      <c r="G134" s="85"/>
      <c r="H134" s="85"/>
      <c r="I134" s="85"/>
    </row>
    <row r="135" spans="4:9" ht="24" customHeight="1">
      <c r="D135" s="85"/>
      <c r="E135" s="85"/>
      <c r="F135" s="85"/>
      <c r="G135" s="85"/>
      <c r="H135" s="85"/>
      <c r="I135" s="85"/>
    </row>
    <row r="136" spans="4:9" ht="24" customHeight="1">
      <c r="D136" s="85"/>
      <c r="E136" s="85"/>
      <c r="F136" s="85"/>
      <c r="G136" s="85"/>
      <c r="H136" s="85"/>
      <c r="I136" s="85"/>
    </row>
    <row r="137" spans="4:9" ht="24" customHeight="1">
      <c r="D137" s="85"/>
      <c r="E137" s="85"/>
      <c r="F137" s="85"/>
      <c r="G137" s="85"/>
      <c r="H137" s="85"/>
      <c r="I137" s="85"/>
    </row>
    <row r="138" spans="4:9" ht="24" customHeight="1">
      <c r="D138" s="85"/>
      <c r="E138" s="85"/>
      <c r="F138" s="85"/>
      <c r="G138" s="85"/>
      <c r="H138" s="85"/>
      <c r="I138" s="85"/>
    </row>
    <row r="139" spans="4:9" ht="24" customHeight="1">
      <c r="D139" s="85"/>
      <c r="E139" s="85"/>
      <c r="F139" s="85"/>
      <c r="G139" s="85"/>
      <c r="H139" s="85"/>
      <c r="I139" s="85"/>
    </row>
    <row r="140" spans="4:9" ht="24" customHeight="1">
      <c r="D140" s="85"/>
      <c r="E140" s="85"/>
      <c r="F140" s="85"/>
      <c r="G140" s="85"/>
      <c r="H140" s="85"/>
      <c r="I140" s="85"/>
    </row>
    <row r="141" spans="4:9" ht="24" customHeight="1">
      <c r="D141" s="85"/>
      <c r="E141" s="85"/>
      <c r="F141" s="85"/>
      <c r="G141" s="85"/>
      <c r="H141" s="85"/>
      <c r="I141" s="85"/>
    </row>
    <row r="142" spans="4:9" ht="24" customHeight="1">
      <c r="D142" s="85"/>
      <c r="E142" s="85"/>
      <c r="F142" s="85"/>
      <c r="G142" s="85"/>
      <c r="H142" s="85"/>
      <c r="I142" s="85"/>
    </row>
    <row r="143" spans="4:9" ht="24" customHeight="1">
      <c r="D143" s="85"/>
      <c r="E143" s="85"/>
      <c r="F143" s="85"/>
      <c r="G143" s="85"/>
      <c r="H143" s="85"/>
      <c r="I143" s="85"/>
    </row>
    <row r="144" spans="4:9" ht="24" customHeight="1">
      <c r="D144" s="85"/>
      <c r="E144" s="85"/>
      <c r="F144" s="85"/>
      <c r="G144" s="85"/>
      <c r="H144" s="85"/>
      <c r="I144" s="85"/>
    </row>
    <row r="145" spans="4:9" ht="24" customHeight="1">
      <c r="D145" s="85"/>
      <c r="E145" s="85"/>
      <c r="F145" s="85"/>
      <c r="G145" s="85"/>
      <c r="H145" s="85"/>
      <c r="I145" s="85"/>
    </row>
    <row r="146" spans="4:9" ht="24" customHeight="1">
      <c r="D146" s="85"/>
      <c r="E146" s="85"/>
      <c r="F146" s="85"/>
      <c r="G146" s="85"/>
      <c r="H146" s="85"/>
      <c r="I146" s="85"/>
    </row>
    <row r="147" spans="4:9" ht="24" customHeight="1">
      <c r="D147" s="85"/>
      <c r="E147" s="85"/>
      <c r="F147" s="85"/>
      <c r="G147" s="85"/>
      <c r="H147" s="85"/>
      <c r="I147" s="85"/>
    </row>
    <row r="148" spans="4:9" ht="24" customHeight="1">
      <c r="D148" s="85"/>
      <c r="E148" s="85"/>
      <c r="F148" s="85"/>
      <c r="G148" s="85"/>
      <c r="H148" s="85"/>
      <c r="I148" s="85"/>
    </row>
    <row r="149" spans="4:9" ht="24" customHeight="1">
      <c r="D149" s="85"/>
      <c r="E149" s="85"/>
      <c r="F149" s="85"/>
      <c r="G149" s="85"/>
      <c r="H149" s="85"/>
      <c r="I149" s="85"/>
    </row>
    <row r="150" spans="4:9" ht="24" customHeight="1">
      <c r="D150" s="85"/>
      <c r="E150" s="85"/>
      <c r="F150" s="85"/>
      <c r="G150" s="85"/>
      <c r="H150" s="85"/>
      <c r="I150" s="85"/>
    </row>
    <row r="151" spans="4:9" ht="24" customHeight="1">
      <c r="D151" s="85"/>
      <c r="E151" s="85"/>
      <c r="F151" s="85"/>
      <c r="G151" s="85"/>
      <c r="H151" s="85"/>
      <c r="I151" s="85"/>
    </row>
    <row r="152" spans="4:9" ht="24" customHeight="1">
      <c r="D152" s="85"/>
      <c r="E152" s="85"/>
      <c r="F152" s="85"/>
      <c r="G152" s="85"/>
      <c r="H152" s="85"/>
      <c r="I152" s="85"/>
    </row>
    <row r="153" spans="4:9" ht="24" customHeight="1">
      <c r="D153" s="85"/>
      <c r="E153" s="85"/>
      <c r="F153" s="85"/>
      <c r="G153" s="85"/>
      <c r="H153" s="85"/>
      <c r="I153" s="85"/>
    </row>
    <row r="154" spans="4:9" ht="24" customHeight="1">
      <c r="D154" s="85"/>
      <c r="E154" s="85"/>
      <c r="F154" s="85"/>
      <c r="G154" s="85"/>
      <c r="H154" s="85"/>
      <c r="I154" s="85"/>
    </row>
    <row r="155" spans="4:9" ht="24" customHeight="1">
      <c r="D155" s="85"/>
      <c r="E155" s="85"/>
      <c r="F155" s="85"/>
      <c r="G155" s="85"/>
      <c r="H155" s="85"/>
      <c r="I155" s="85"/>
    </row>
    <row r="156" spans="4:9" ht="24" customHeight="1">
      <c r="D156" s="85"/>
      <c r="E156" s="85"/>
      <c r="F156" s="85"/>
      <c r="G156" s="85"/>
      <c r="H156" s="85"/>
      <c r="I156" s="85"/>
    </row>
    <row r="157" spans="4:9" ht="24" customHeight="1">
      <c r="D157" s="85"/>
      <c r="E157" s="85"/>
      <c r="F157" s="85"/>
      <c r="G157" s="85"/>
      <c r="H157" s="85"/>
      <c r="I157" s="85"/>
    </row>
    <row r="158" spans="4:9" ht="24" customHeight="1">
      <c r="D158" s="85"/>
      <c r="E158" s="85"/>
      <c r="F158" s="85"/>
      <c r="G158" s="85"/>
      <c r="H158" s="85"/>
      <c r="I158" s="85"/>
    </row>
    <row r="159" spans="4:9" ht="24" customHeight="1">
      <c r="D159" s="85"/>
      <c r="E159" s="85"/>
      <c r="F159" s="85"/>
      <c r="G159" s="85"/>
      <c r="H159" s="85"/>
      <c r="I159" s="85"/>
    </row>
    <row r="160" spans="4:9" ht="24" customHeight="1">
      <c r="D160" s="85"/>
      <c r="E160" s="85"/>
      <c r="F160" s="85"/>
      <c r="G160" s="85"/>
      <c r="H160" s="85"/>
      <c r="I160" s="85"/>
    </row>
    <row r="161" spans="4:9" ht="24" customHeight="1">
      <c r="D161" s="85"/>
      <c r="E161" s="85"/>
      <c r="F161" s="85"/>
      <c r="G161" s="85"/>
      <c r="H161" s="85"/>
      <c r="I161" s="85"/>
    </row>
    <row r="162" spans="4:9" ht="24" customHeight="1">
      <c r="D162" s="85"/>
      <c r="E162" s="85"/>
      <c r="F162" s="85"/>
      <c r="G162" s="85"/>
      <c r="H162" s="85"/>
      <c r="I162" s="85"/>
    </row>
    <row r="163" spans="4:9" ht="24" customHeight="1">
      <c r="D163" s="85"/>
      <c r="E163" s="85"/>
      <c r="F163" s="85"/>
      <c r="G163" s="85"/>
      <c r="H163" s="85"/>
      <c r="I163" s="85"/>
    </row>
    <row r="164" spans="4:9" ht="24" customHeight="1">
      <c r="D164" s="85"/>
      <c r="E164" s="85"/>
      <c r="F164" s="85"/>
      <c r="G164" s="85"/>
      <c r="H164" s="85"/>
      <c r="I164" s="85"/>
    </row>
    <row r="165" spans="4:9" ht="24" customHeight="1">
      <c r="D165" s="85"/>
      <c r="E165" s="85"/>
      <c r="F165" s="85"/>
      <c r="G165" s="85"/>
      <c r="H165" s="85"/>
      <c r="I165" s="85"/>
    </row>
    <row r="166" spans="4:9" ht="24" customHeight="1">
      <c r="D166" s="85"/>
      <c r="E166" s="85"/>
      <c r="F166" s="85"/>
      <c r="G166" s="85"/>
      <c r="H166" s="85"/>
      <c r="I166" s="85"/>
    </row>
    <row r="167" spans="4:9" ht="24" customHeight="1">
      <c r="D167" s="85"/>
      <c r="E167" s="85"/>
      <c r="F167" s="85"/>
      <c r="G167" s="85"/>
      <c r="H167" s="85"/>
      <c r="I167" s="85"/>
    </row>
  </sheetData>
  <mergeCells count="12">
    <mergeCell ref="A1:J1"/>
    <mergeCell ref="A2:J2"/>
    <mergeCell ref="A3:J3"/>
    <mergeCell ref="H6:J6"/>
    <mergeCell ref="D49:F49"/>
    <mergeCell ref="H49:J49"/>
    <mergeCell ref="A46:J46"/>
    <mergeCell ref="D6:F6"/>
    <mergeCell ref="A4:J4"/>
    <mergeCell ref="A47:J47"/>
    <mergeCell ref="A44:J44"/>
    <mergeCell ref="A45:J45"/>
  </mergeCells>
  <phoneticPr fontId="0" type="noConversion"/>
  <pageMargins left="0.8" right="0.55000000000000004" top="1" bottom="0.5" header="0.5" footer="0.3"/>
  <pageSetup paperSize="9" scale="75" fitToHeight="0" orientation="portrait" r:id="rId1"/>
  <headerFooter alignWithMargins="0"/>
  <rowBreaks count="1" manualBreakCount="1">
    <brk id="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งบดุล</vt:lpstr>
      <vt:lpstr>งบดุล 2</vt:lpstr>
      <vt:lpstr>กำไรขาดทุนเบ็ดเสร็จ</vt:lpstr>
      <vt:lpstr>ส่วนผู้ถือหุ้น-รวม</vt:lpstr>
      <vt:lpstr>ส่วนผู้ถือหุ้น-เฉพาะ</vt:lpstr>
      <vt:lpstr>กระแสเงินสด</vt:lpstr>
      <vt:lpstr>กระแสเงินสด!Print_Area</vt:lpstr>
      <vt:lpstr>กำไรขาดทุนเบ็ดเสร็จ!Print_Area</vt:lpstr>
      <vt:lpstr>งบดุล!Print_Area</vt:lpstr>
      <vt:lpstr>'งบดุล 2'!Print_Area</vt:lpstr>
      <vt:lpstr>'ส่วนผู้ถือหุ้น-เฉพาะ'!Print_Area</vt:lpstr>
      <vt:lpstr>'ส่วนผู้ถือหุ้น-รวม'!Print_Area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ksanitchai@deloitte.com</cp:lastModifiedBy>
  <cp:lastPrinted>2024-02-27T11:06:29Z</cp:lastPrinted>
  <dcterms:created xsi:type="dcterms:W3CDTF">2001-11-22T03:33:02Z</dcterms:created>
  <dcterms:modified xsi:type="dcterms:W3CDTF">2024-03-07T02:37:55Z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2022-02-17T04:23:08Z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9e1d6253-6816-466f-9a35-8eb64c41a80c</vt:lpwstr>
  </property>
  <property fmtid="{D5CDD505-2E9C-101B-9397-08002B2CF9AE}" pid="8" name="MSIP_Label_ea60d57e-af5b-4752-ac57-3e4f28ca11dc_ContentBits">
    <vt:lpwstr>0</vt:lpwstr>
  </property>
</Properties>
</file>