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9) YEAR 24-67 (PUBLIC)\SNP (1634577)\"/>
    </mc:Choice>
  </mc:AlternateContent>
  <xr:revisionPtr revIDLastSave="0" documentId="13_ncr:1_{7E19BD76-44F8-45F0-9230-73B52CEDC85B}" xr6:coauthVersionLast="47" xr6:coauthVersionMax="47" xr10:uidLastSave="{00000000-0000-0000-0000-000000000000}"/>
  <bookViews>
    <workbookView xWindow="-110" yWindow="-110" windowWidth="19420" windowHeight="10420" tabRatio="684" activeTab="4" xr2:uid="{00000000-000D-0000-FFFF-FFFF00000000}"/>
  </bookViews>
  <sheets>
    <sheet name="งบดุล" sheetId="28" r:id="rId1"/>
    <sheet name="งบดุล 2" sheetId="29" r:id="rId2"/>
    <sheet name="กำไรขาดทุนเบ็ดเสร็จ" sheetId="36" r:id="rId3"/>
    <sheet name="ส่วนผู้ถือหุ้น-รวม" sheetId="38" r:id="rId4"/>
    <sheet name="ส่วนผู้ถือหุ้น-เฉพาะ" sheetId="39" r:id="rId5"/>
    <sheet name="กระแสเงินสด" sheetId="27" r:id="rId6"/>
  </sheets>
  <externalReferences>
    <externalReference r:id="rId7"/>
    <externalReference r:id="rId8"/>
  </externalReferences>
  <definedNames>
    <definedName name="AS2DocOpenMode" hidden="1">"AS2DocumentEdit"</definedName>
    <definedName name="_xlnm.Print_Area" localSheetId="5">กระแสเงินสด!$A$1:$J$89</definedName>
    <definedName name="_xlnm.Print_Area" localSheetId="2">กำไรขาดทุนเบ็ดเสร็จ!$A$1:$L$91</definedName>
    <definedName name="_xlnm.Print_Area" localSheetId="0">งบดุล!$A$1:$J$45</definedName>
    <definedName name="_xlnm.Print_Area" localSheetId="1">'งบดุล 2'!$A$1:$J$90</definedName>
    <definedName name="_xlnm.Print_Area" localSheetId="4">'ส่วนผู้ถือหุ้น-เฉพาะ'!$A$1:$N$31</definedName>
    <definedName name="_xlnm.Print_Area" localSheetId="3">'ส่วนผู้ถือหุ้น-รวม'!$A$1:$AD$31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39" l="1"/>
  <c r="N24" i="39" s="1"/>
  <c r="L16" i="39"/>
  <c r="J16" i="39"/>
  <c r="J17" i="39" s="1"/>
  <c r="J19" i="39" s="1"/>
  <c r="L24" i="39"/>
  <c r="N23" i="39"/>
  <c r="J22" i="39"/>
  <c r="N22" i="39" s="1"/>
  <c r="H22" i="39"/>
  <c r="N21" i="39"/>
  <c r="H17" i="39"/>
  <c r="H19" i="39" s="1"/>
  <c r="H25" i="39" s="1"/>
  <c r="F17" i="39"/>
  <c r="F19" i="39" s="1"/>
  <c r="F25" i="39" s="1"/>
  <c r="D17" i="39"/>
  <c r="D19" i="39" s="1"/>
  <c r="D25" i="39" s="1"/>
  <c r="N16" i="39"/>
  <c r="N15" i="39"/>
  <c r="N13" i="39"/>
  <c r="N17" i="39" s="1"/>
  <c r="A1" i="39"/>
  <c r="Z28" i="38"/>
  <c r="P28" i="38"/>
  <c r="Z18" i="38"/>
  <c r="Z19" i="38" s="1"/>
  <c r="Z21" i="38" s="1"/>
  <c r="P18" i="38"/>
  <c r="P19" i="38" s="1"/>
  <c r="P21" i="38" s="1"/>
  <c r="W27" i="38"/>
  <c r="AC26" i="38"/>
  <c r="W26" i="38"/>
  <c r="W25" i="38"/>
  <c r="AC25" i="38" s="1"/>
  <c r="P24" i="38"/>
  <c r="M24" i="38"/>
  <c r="W24" i="38" s="1"/>
  <c r="AC24" i="38" s="1"/>
  <c r="AC23" i="38"/>
  <c r="W23" i="38"/>
  <c r="J21" i="38"/>
  <c r="J29" i="38" s="1"/>
  <c r="G21" i="38"/>
  <c r="G29" i="38" s="1"/>
  <c r="D21" i="38"/>
  <c r="D29" i="38" s="1"/>
  <c r="J19" i="38"/>
  <c r="G19" i="38"/>
  <c r="D19" i="38"/>
  <c r="AC17" i="38"/>
  <c r="M16" i="38"/>
  <c r="W16" i="38" s="1"/>
  <c r="AC16" i="38" s="1"/>
  <c r="W14" i="38"/>
  <c r="A1" i="38"/>
  <c r="N19" i="39" l="1"/>
  <c r="N25" i="39" s="1"/>
  <c r="J25" i="39"/>
  <c r="L17" i="39"/>
  <c r="L19" i="39" s="1"/>
  <c r="L25" i="39" s="1"/>
  <c r="Z29" i="38"/>
  <c r="P29" i="38"/>
  <c r="AC14" i="38"/>
  <c r="M19" i="38"/>
  <c r="M21" i="38" s="1"/>
  <c r="M29" i="38" s="1"/>
  <c r="J33" i="27" l="1"/>
  <c r="H33" i="27" l="1"/>
  <c r="J27" i="27"/>
  <c r="H27" i="27"/>
  <c r="F13" i="29" l="1"/>
  <c r="F19" i="29"/>
  <c r="J13" i="29"/>
  <c r="J13" i="28"/>
  <c r="F13" i="28"/>
  <c r="F17" i="28"/>
  <c r="J20" i="29" l="1"/>
  <c r="D76" i="27" l="1"/>
  <c r="H69" i="29" l="1"/>
  <c r="H68" i="29"/>
  <c r="D69" i="29"/>
  <c r="D68" i="29"/>
  <c r="D28" i="27" l="1"/>
  <c r="D35" i="27"/>
  <c r="H28" i="29" l="1"/>
  <c r="F28" i="29"/>
  <c r="D28" i="29"/>
  <c r="J80" i="27" l="1"/>
  <c r="J64" i="27"/>
  <c r="F80" i="27"/>
  <c r="F64" i="27"/>
  <c r="J11" i="27"/>
  <c r="F22" i="27"/>
  <c r="F21" i="27"/>
  <c r="F11" i="27"/>
  <c r="H64" i="36"/>
  <c r="H62" i="36"/>
  <c r="H57" i="36"/>
  <c r="L35" i="36"/>
  <c r="L19" i="36"/>
  <c r="L13" i="36"/>
  <c r="H35" i="36"/>
  <c r="T18" i="38" s="1"/>
  <c r="H19" i="36"/>
  <c r="H13" i="36"/>
  <c r="J71" i="29"/>
  <c r="F71" i="29"/>
  <c r="F73" i="29" s="1"/>
  <c r="J26" i="29"/>
  <c r="J28" i="29" s="1"/>
  <c r="F20" i="29"/>
  <c r="J28" i="28"/>
  <c r="J18" i="28"/>
  <c r="F28" i="28"/>
  <c r="F18" i="28"/>
  <c r="T19" i="38" l="1"/>
  <c r="T21" i="38" s="1"/>
  <c r="W18" i="38"/>
  <c r="J29" i="28"/>
  <c r="L21" i="36"/>
  <c r="F29" i="29"/>
  <c r="F74" i="29" s="1"/>
  <c r="H21" i="36"/>
  <c r="H24" i="36" s="1"/>
  <c r="H26" i="36" s="1"/>
  <c r="J29" i="29"/>
  <c r="J74" i="29" s="1"/>
  <c r="F29" i="28"/>
  <c r="J73" i="29"/>
  <c r="AC18" i="38" l="1"/>
  <c r="AC19" i="38" s="1"/>
  <c r="W19" i="38"/>
  <c r="W21" i="38" s="1"/>
  <c r="L24" i="36"/>
  <c r="H36" i="36"/>
  <c r="F9" i="27"/>
  <c r="J13" i="36"/>
  <c r="AC21" i="38" l="1"/>
  <c r="L26" i="36"/>
  <c r="F25" i="27"/>
  <c r="L64" i="36"/>
  <c r="L57" i="36"/>
  <c r="H11" i="27"/>
  <c r="L36" i="36" l="1"/>
  <c r="J9" i="27"/>
  <c r="F37" i="27"/>
  <c r="H80" i="27"/>
  <c r="D80" i="27"/>
  <c r="J25" i="27" l="1"/>
  <c r="L62" i="36"/>
  <c r="F41" i="27"/>
  <c r="J37" i="27" l="1"/>
  <c r="F82" i="27"/>
  <c r="H71" i="29"/>
  <c r="D71" i="29"/>
  <c r="F64" i="36"/>
  <c r="J41" i="27" l="1"/>
  <c r="F84" i="27"/>
  <c r="A1" i="27"/>
  <c r="A45" i="27" s="1"/>
  <c r="J82" i="27" l="1"/>
  <c r="H20" i="29"/>
  <c r="D20" i="29"/>
  <c r="J84" i="27" l="1"/>
  <c r="F35" i="36" l="1"/>
  <c r="T28" i="38" s="1"/>
  <c r="W28" i="38" l="1"/>
  <c r="T29" i="38"/>
  <c r="J35" i="36"/>
  <c r="AC28" i="38" l="1"/>
  <c r="AC29" i="38" s="1"/>
  <c r="W29" i="38"/>
  <c r="F13" i="36" l="1"/>
  <c r="D64" i="27" l="1"/>
  <c r="H64" i="27"/>
  <c r="D11" i="27" l="1"/>
  <c r="F62" i="36" l="1"/>
  <c r="F57" i="36"/>
  <c r="J19" i="36"/>
  <c r="F19" i="36"/>
  <c r="C1" i="36"/>
  <c r="C47" i="36" s="1"/>
  <c r="A3" i="29"/>
  <c r="A46" i="29" s="1"/>
  <c r="A1" i="29"/>
  <c r="A44" i="29" s="1"/>
  <c r="F21" i="36" l="1"/>
  <c r="F24" i="36" s="1"/>
  <c r="J21" i="36"/>
  <c r="F26" i="36" l="1"/>
  <c r="J24" i="36"/>
  <c r="D9" i="27" l="1"/>
  <c r="J26" i="36"/>
  <c r="F36" i="36"/>
  <c r="D25" i="27" l="1"/>
  <c r="J36" i="36"/>
  <c r="H9" i="27"/>
  <c r="J57" i="36"/>
  <c r="J64" i="36"/>
  <c r="H18" i="28"/>
  <c r="A47" i="27"/>
  <c r="H28" i="28"/>
  <c r="D18" i="28"/>
  <c r="D28" i="28"/>
  <c r="H25" i="27" l="1"/>
  <c r="D37" i="27"/>
  <c r="J62" i="36"/>
  <c r="H29" i="28"/>
  <c r="D73" i="29"/>
  <c r="H29" i="29"/>
  <c r="D29" i="29"/>
  <c r="D29" i="28"/>
  <c r="D41" i="27" l="1"/>
  <c r="H37" i="27"/>
  <c r="H41" i="27" l="1"/>
  <c r="D82" i="27"/>
  <c r="D74" i="29"/>
  <c r="H82" i="27" l="1"/>
  <c r="H84" i="27" s="1"/>
  <c r="D84" i="27"/>
  <c r="H73" i="29"/>
  <c r="H74" i="29"/>
  <c r="K74" i="29" l="1"/>
</calcChain>
</file>

<file path=xl/sharedStrings.xml><?xml version="1.0" encoding="utf-8"?>
<sst xmlns="http://schemas.openxmlformats.org/spreadsheetml/2006/main" count="354" uniqueCount="207">
  <si>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</si>
  <si>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</si>
  <si>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</si>
  <si>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</si>
  <si>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</si>
  <si>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</si>
  <si>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</si>
  <si>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</si>
  <si>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</si>
  <si>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</si>
  <si>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</si>
  <si>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</si>
  <si>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</si>
  <si>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</si>
  <si>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</si>
  <si>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</si>
  <si>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</si>
  <si>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</si>
  <si>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</si>
  <si>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</si>
  <si>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</si>
  <si>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</si>
  <si>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</si>
  <si>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</si>
  <si>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</si>
  <si>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</si>
  <si>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</si>
  <si>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</si>
  <si>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</si>
  <si>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</si>
  <si>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</si>
  <si>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</si>
  <si>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</si>
  <si>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 xml:space="preserve">เงินลงทุนในบริษัทย่อย </t>
  </si>
  <si>
    <t>ค่าใช้จ่ายในการบริหาร</t>
  </si>
  <si>
    <t>ทุนที่ออกและชำระแล้ว</t>
  </si>
  <si>
    <t>ณ วันที่</t>
  </si>
  <si>
    <t>31 ธันวาคม</t>
  </si>
  <si>
    <t>ทุนสำรองตามกฎหมาย</t>
  </si>
  <si>
    <t>ต้นทุนขาย</t>
  </si>
  <si>
    <t>ต้นทุนทางการเงิน</t>
  </si>
  <si>
    <t>และชำระแล้ว</t>
  </si>
  <si>
    <t>ทุนที่ออก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</si>
  <si>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</si>
  <si>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</si>
  <si>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</si>
  <si>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</si>
  <si>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</si>
  <si>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</si>
  <si>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</si>
  <si>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ที่ถึงกำหนดชำระภายในหนึ่งปี</t>
  </si>
  <si>
    <t>องค์ประกอบอื่นของส่วนของผู้ถือหุ้น</t>
  </si>
  <si>
    <t/>
  </si>
  <si>
    <t>รวมค่าใช้จ่าย</t>
  </si>
  <si>
    <t>ประมาณการหนี้สินไม่หมุนเวียน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</si>
  <si>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</si>
  <si>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</si>
  <si>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</si>
  <si>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</si>
  <si>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</si>
  <si>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</si>
  <si>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</si>
  <si>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</si>
  <si>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</si>
  <si>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</si>
  <si>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หน่วย: บาท</t>
  </si>
  <si>
    <t>ต้นทุนการให้บริการ</t>
  </si>
  <si>
    <t>เงินสดจ่ายเพื่อซื้อสินทรัพย์ไม่มีตัวตน</t>
  </si>
  <si>
    <t>รายได้จากการให้บริการ</t>
  </si>
  <si>
    <t>ลูกหนี้การค้าและลูกหนี้หมุนเวียนอื่น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</si>
  <si>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</si>
  <si>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</si>
  <si>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</si>
  <si>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</si>
  <si>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กำไรต่อหุ้นขั้นพื้นฐาน  (บาท)</t>
  </si>
  <si>
    <t>หมายเหตุประกอบงบการเงินเป็นส่วนหนึ่งของงบการเงินนี้</t>
  </si>
  <si>
    <t xml:space="preserve">เงินปันผลรับ </t>
  </si>
  <si>
    <t>ที่ดิน อาคาร และอุปกรณ์</t>
  </si>
  <si>
    <t>รายได้จากการขาย</t>
  </si>
  <si>
    <t>รายการปรับปรุง</t>
  </si>
  <si>
    <t>ส่วนได้เสียที่ไม่มีอำนาจควบคุม</t>
  </si>
  <si>
    <t>มูลค่าหุ้นสามัญ</t>
  </si>
  <si>
    <t>ผู้ถือหุ้น</t>
  </si>
  <si>
    <t>รวมส่วนของ</t>
  </si>
  <si>
    <t>ส่วนได้เสีย</t>
  </si>
  <si>
    <t>ที่ไม่มีอำนาจ</t>
  </si>
  <si>
    <t>ควบคุม</t>
  </si>
  <si>
    <t>เงินปันผลรับ</t>
  </si>
  <si>
    <t>ภาษีเงินได้นิติบุคคลค้างจ่าย</t>
  </si>
  <si>
    <t>ต้นทุนในการจัดจำหน่าย</t>
  </si>
  <si>
    <t>การเปลี่ยนแปลงในส่วนของผู้ถือหุ้น</t>
  </si>
  <si>
    <t>ทุนสำรอง</t>
  </si>
  <si>
    <t>ตามกฎหมาย</t>
  </si>
  <si>
    <t>ของผลประโยชน์</t>
  </si>
  <si>
    <t>พนักงานที่กำหนดไว้</t>
  </si>
  <si>
    <t>ของบริษัทใหญ่</t>
  </si>
  <si>
    <t>ส่วนเกิน</t>
  </si>
  <si>
    <t>ส่วนเกินมูลค่าหุ้นสามัญ</t>
  </si>
  <si>
    <t>กำไรจากกิจกรรมดำเนินงาน</t>
  </si>
  <si>
    <t>กำไรก่อนภาษีเงินได้</t>
  </si>
  <si>
    <t>กำไรเบ็ดเสร็จอื่น</t>
  </si>
  <si>
    <t>สำหรับผลประโยชน์พนักงาน</t>
  </si>
  <si>
    <t>เงินสดจ่ายเพื่อชำระหนี้สินตามสัญญาเช่า</t>
  </si>
  <si>
    <t>การแบ่งปันกำไร</t>
  </si>
  <si>
    <t>ส่วนของหนี้สินตามสัญญาเช่า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</si>
  <si>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</si>
  <si>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</si>
  <si>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</si>
  <si>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</si>
  <si>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(กำไร) ขาดทุนจากอัตราแลกเปลี่ยนที่ยังไม่เกิดขึ้นจริง</t>
  </si>
  <si>
    <t>ส่วนของผู้ถือหุ้นบริษัทใหญ่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</si>
  <si>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</si>
  <si>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</si>
  <si>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>จำนวนหุ้นสามัญถัวเฉลี่ยถ่วงน้ำหนัก (หุ้น)</t>
  </si>
  <si>
    <t>เงินสดจ่ายชำระเงินกู้ยืมระยะยาวจากสถาบันการเงิน</t>
  </si>
  <si>
    <t>เงินลงทุนในบริษัทร่วม</t>
  </si>
  <si>
    <t>ทุนหุ้นสามัญเพิ่มขึ้น</t>
  </si>
  <si>
    <t>ภายใต้การควบคุม</t>
  </si>
  <si>
    <t>เดียวกัน</t>
  </si>
  <si>
    <t>ส่วนแบ่งกำไรของบริษัทร่วมที่ใช้วิธีส่วนได้เสีย</t>
  </si>
  <si>
    <t>การรวมธุรกิจ</t>
  </si>
  <si>
    <t>ค่าตัดจำหน่าย</t>
  </si>
  <si>
    <t>ค่าเสื่อมราคา</t>
  </si>
  <si>
    <t>เงินสดรับจากการออกหุ้นสามัญ</t>
  </si>
  <si>
    <t>กระแสเงินสดสุทธิได้มาจาก (ใช้ไปใน) กิจกรรมลงทุน</t>
  </si>
  <si>
    <t>เงินสดและรายการเทียบเท่าเงินสดเพิ่มขึ้น (ลดลง) สุทธิ</t>
  </si>
  <si>
    <t>เงินสดจ่ายค่าใช้จ่ายผลประโยชน์พนักงาน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</si>
  <si>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</si>
  <si>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รายได้เงินปันผล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</si>
  <si>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</si>
  <si>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</si>
  <si>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เงินสดจ่ายเพื่อซื้ออุปกรณ์</t>
  </si>
  <si>
    <t>รวมส่วนของผู้ถือหุ้นบริษัทใหญ่</t>
  </si>
  <si>
    <t>กำไรเบ็ดเสร็จรวมสำหรับปี</t>
  </si>
  <si>
    <t>กำไรสำหรับปี</t>
  </si>
  <si>
    <t>เงินสดและรายการเทียบเท่าเงินสด ณ วันที่ 31 ธันวาคม</t>
  </si>
  <si>
    <t>กระแสเงินสดสุทธิได้มาจากกิจกรรมดำเนินงาน</t>
  </si>
  <si>
    <t>เงินสดจ่ายค่าใช้จ่ายภาษีเงินได้</t>
  </si>
  <si>
    <t>สินทรัพย์ทางการเงินหมุนเวียนอื่น</t>
  </si>
  <si>
    <t>เงินฝากประจำที่ใช้เป็นหลักประกัน</t>
  </si>
  <si>
    <t>การแบ่งปันกำไรเบ็ดเสร็จรวม</t>
  </si>
  <si>
    <t>เงินสดรับจากการขายอุปกรณ์</t>
  </si>
  <si>
    <t>สินทรัพย์ไม่มีตัวตน</t>
  </si>
  <si>
    <t>เงินสดจ่ายชำระเงินกู้ยืมระยะสั้นจากบุคคลที่เกี่ยวข้องกัน</t>
  </si>
  <si>
    <t>จ่ายเงินปันผลแก่ส่วนได้เสียที่ไม่มีอำนาจควบคุมของบริษัทย่อย</t>
  </si>
  <si>
    <t>2566</t>
  </si>
  <si>
    <t>ยอดคงเหลือปลายปี ณ วันที่ 31 ธันวาคม 2566</t>
  </si>
  <si>
    <t>-</t>
  </si>
  <si>
    <t>ยอดคงเหลือต้นปี ณ วันที่ 1 มกราคม 2566</t>
  </si>
  <si>
    <t>5.2</t>
  </si>
  <si>
    <t>เงินกู้ยืมระยะสั้นจากสถาบันการเงิน</t>
  </si>
  <si>
    <t>ส่วนเกินทุนจาก</t>
  </si>
  <si>
    <t>ส่วนเกินทุนจากการรวมธุรกิจภายใต้การควบคุมเดียวกัน</t>
  </si>
  <si>
    <t>บริษัทย่อยเพิ่มทุนหุ้นสามัญโดยส่วนได้เสียที่ไม่มีอำนาจควบคุม</t>
  </si>
  <si>
    <t>กำไรจากการขายเงินลงทุนในบริษัทย่อย</t>
  </si>
  <si>
    <t>เงินสดรับจากเงินกู้ยืมระยะสั้นจากสถาบันการเงิน</t>
  </si>
  <si>
    <t xml:space="preserve">หุ้นสามัญ 30,000,000 หุ้น มูลค่าหุ้นละ 10 บาท  </t>
  </si>
  <si>
    <t>กลับรายการจากการลดมูลค่าของสินค้าคงเหลือ</t>
  </si>
  <si>
    <t>(กำไร) ขาดทุนจากการจำหน่ายสินทรัพย์</t>
  </si>
  <si>
    <t>เงินสดรับจากการขายเงินลงทุนในบริษัทย่อย</t>
  </si>
  <si>
    <t>เงินสดรับจากเงินให้กู้ยืมระยะสั้นแก่กิจการที่เกี่ยวข้องกัน</t>
  </si>
  <si>
    <t>เงินสดจ่ายชำระเงินกู้ยืมระยะยาวจากกิจการที่เกี่ยวข้องกัน</t>
  </si>
  <si>
    <t>ส่วนแบ่งกำไรของบริษัทร่วม</t>
  </si>
  <si>
    <t>บริษัท สเปเชี่ยลตี้ เนเชอรัล โปรดักส์ จำกัด (มหาชน) และบริษัทย่อย</t>
  </si>
  <si>
    <t xml:space="preserve">รายได้ </t>
  </si>
  <si>
    <t>งบกำไรขาดทุนเบ็ดเสร็จ</t>
  </si>
  <si>
    <r>
      <t xml:space="preserve">งบกำไรขาดทุนเบ็ดเสร็จ </t>
    </r>
    <r>
      <rPr>
        <sz val="18"/>
        <rFont val="Angsana New"/>
        <family val="1"/>
      </rPr>
      <t>(ต่อ)</t>
    </r>
  </si>
  <si>
    <t>กำไรเบ็ดเสร็จอื่นสำหรับปี - สุทธิจากภาษีเงินได้</t>
  </si>
  <si>
    <t>งบฐานะการเงิน</t>
  </si>
  <si>
    <t>ณ วันที่ 31 ธันวาคม 2567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</si>
  <si>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</si>
  <si>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สำหรับปีสิ้นสุดวันที่ 31 ธันวาคม 2567</t>
  </si>
  <si>
    <t>2567</t>
  </si>
  <si>
    <t>ยอดคงเหลือต้นปี ณ วันที่ 1 มกราคม 2567</t>
  </si>
  <si>
    <t>ยอดคงเหลือปลายปี ณ วันที่ 31 ธันวาคม 2567</t>
  </si>
  <si>
    <t>งบการเปลี่ยนแปลงส่วนของผู้ถือหุ้น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</si>
  <si>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</si>
  <si>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ผลกำไรจากการวัดมูลค่าใหม่ของ</t>
  </si>
  <si>
    <t>ผลประโยชน์พนักงานที่กำหนดไว้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</si>
  <si>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</si>
  <si>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</si>
  <si>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>ผลกำไรจากการวัดมูลค่าใหม่</t>
  </si>
  <si>
    <t>ค่าเผื่อ (กลับรายการ) ผลขาดทุนด้านเครดิต</t>
  </si>
  <si>
    <t>รายการที่จะไม่ถูกจัดประเภทใหม่ไว้ใน</t>
  </si>
  <si>
    <t>กำไรหรือขาดทุนในภายหลัง</t>
  </si>
  <si>
    <t>กำไรจากการปรับมูลค่ายุติธรรมของ</t>
  </si>
  <si>
    <t>เงินสดจ่ายเพื่อลงทุนในบริษัทย่อย</t>
  </si>
  <si>
    <t>4.4 และ 27</t>
  </si>
  <si>
    <t>10 และ 11</t>
  </si>
  <si>
    <t>หนี้สินไม่หมุนเวียนอื่น</t>
  </si>
  <si>
    <t xml:space="preserve">จ่ายเงินปันผลแก่ผู้ถือหุ้นของบริษัท </t>
  </si>
  <si>
    <t>เงินสดรับจากเงินลงทุนชั่วคราว</t>
  </si>
  <si>
    <t>เงินสดจ่ายเพื่อให้กู้ยืมระยะสั้นแก่กิจการที่เกี่ยวข้องกัน</t>
  </si>
  <si>
    <t>เงินสดจ่ายชำระเงินกู้ยืมระยะสั้นจากสถาบันการเงิน</t>
  </si>
  <si>
    <t>กระแสเงินสดสุทธิได้มาจาก (ใช้ไปใน) กิจกรรมจัดหาเงิน</t>
  </si>
  <si>
    <t>เงินให้กู้ยืมระยะสั้นแก่กิจการที่เกี่ยวข้องกัน</t>
  </si>
  <si>
    <t>เงินสดรับจากเงินปันผลจากเงินลงทุนในบริษัทร่วม</t>
  </si>
  <si>
    <t>4.2</t>
  </si>
  <si>
    <t xml:space="preserve">หุ้นสามัญ 405,000,000 หุ้น มูลค่าหุ้นละ 1.00 บาท  </t>
  </si>
  <si>
    <t xml:space="preserve">หุ้นสามัญ 300,000,000 หุ้น มูลค่าหุ้นละ 1.00 บาท  </t>
  </si>
  <si>
    <t>ที่ไม่มีอำนาจควบคุมของบริษัทย่อย</t>
  </si>
  <si>
    <t xml:space="preserve">เงินปันผลจ่ายแก่ผู้ถือหุ้นของบริษัท </t>
  </si>
  <si>
    <t>เงินเงินปันผลจ่ายแก่ส่วนได้เสีย</t>
  </si>
  <si>
    <t>5.1</t>
  </si>
  <si>
    <t>5.1 และ 5.2</t>
  </si>
  <si>
    <t>เงินสดรับจากส่วนได้เสียที่ไม่มีอำนาจควบคุม</t>
  </si>
  <si>
    <t>จากการลงทุนเพิ่มในบริษัทย่อย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</si>
</sst>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.0000_);_(* \(#,##0.0000\);_(* &quot;-&quot;????_);_(@_)"/>
    <numFmt numFmtId="170" formatCode="_(* #,##0.00000_);_(* \(#,##0.00000\);_(* &quot;-&quot;?????_);_(@_)"/>
    <numFmt numFmtId="171" formatCode="_(* #,##0_);_(* \(#,##0\);_(* &quot;-&quot;????_);_(@_)"/>
    <numFmt numFmtId="172" formatCode="_(* #,##0_);_(* \(#,##0\);_(* &quot;-&quot;??_);_(@_)"/>
    <numFmt numFmtId="173" formatCode="_(* #,##0_);_(* \(#,##0\);_(* &quot;-&quot;??????_);_(@_)"/>
    <numFmt numFmtId="174" formatCode="#,##0,_);_(* \(#,##0,\);_(* &quot;-&quot;??_);"/>
    <numFmt numFmtId="175" formatCode="#,##0;\(#,##0\)"/>
    <numFmt numFmtId="176" formatCode="#,##0.0_);\(#,##0.0\)"/>
    <numFmt numFmtId="177" formatCode="* #,##0_);* \(#,##0\);&quot;-&quot;??_);@"/>
    <numFmt numFmtId="178" formatCode="[$-1010409]d\ mmmm\ yyyy;@"/>
    <numFmt numFmtId="179" formatCode="#,##0.00\ ;&quot; (&quot;#,##0.00\);&quot; -&quot;#\ ;@\ "/>
    <numFmt numFmtId="180" formatCode="General\ "/>
  </numFmts>
  <fonts count="45">
    <font>
      <sz val="14"/>
      <name val="Cordia New"/>
      <charset val="22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4"/>
      <name val="Arial"/>
      <family val="2"/>
    </font>
    <font>
      <b/>
      <u/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2"/>
      <name val="Arial"/>
      <family val="2"/>
    </font>
    <font>
      <sz val="16"/>
      <name val="Angsana New"/>
      <family val="1"/>
    </font>
    <font>
      <sz val="1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1"/>
      <name val="Angsana New"/>
      <family val="1"/>
    </font>
    <font>
      <sz val="11"/>
      <name val="Angsana New"/>
      <family val="1"/>
    </font>
    <font>
      <i/>
      <sz val="11"/>
      <name val="Angsana New"/>
      <family val="1"/>
    </font>
    <font>
      <sz val="11"/>
      <name val="Arial"/>
      <family val="2"/>
    </font>
    <font>
      <sz val="10"/>
      <name val="Arial"/>
      <family val="2"/>
      <charset val="222"/>
    </font>
    <font>
      <sz val="8"/>
      <color theme="1"/>
      <name val="Arial"/>
      <family val="2"/>
      <charset val="222"/>
    </font>
    <font>
      <sz val="11"/>
      <color theme="1"/>
      <name val="Tahoma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20">
    <xf numFmtId="0" fontId="0" fillId="0" borderId="0"/>
    <xf numFmtId="166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27" fillId="0" borderId="0"/>
    <xf numFmtId="43" fontId="27" fillId="0" borderId="0" applyFont="0" applyFill="0" applyBorder="0" applyAlignment="0" applyProtection="0"/>
    <xf numFmtId="177" fontId="28" fillId="0" borderId="0" applyFill="0" applyBorder="0" applyProtection="0"/>
    <xf numFmtId="0" fontId="17" fillId="0" borderId="0"/>
    <xf numFmtId="177" fontId="28" fillId="0" borderId="1" applyFill="0" applyProtection="0"/>
    <xf numFmtId="177" fontId="28" fillId="0" borderId="5" applyFill="0" applyProtection="0"/>
    <xf numFmtId="0" fontId="27" fillId="0" borderId="0"/>
    <xf numFmtId="0" fontId="29" fillId="0" borderId="0"/>
    <xf numFmtId="0" fontId="31" fillId="0" borderId="0"/>
    <xf numFmtId="0" fontId="27" fillId="0" borderId="0"/>
    <xf numFmtId="0" fontId="30" fillId="0" borderId="0"/>
    <xf numFmtId="0" fontId="31" fillId="0" borderId="0"/>
    <xf numFmtId="166" fontId="9" fillId="0" borderId="0" applyFont="0" applyFill="0" applyBorder="0" applyAlignment="0" applyProtection="0"/>
    <xf numFmtId="0" fontId="17" fillId="0" borderId="0"/>
    <xf numFmtId="43" fontId="27" fillId="0" borderId="0" applyFont="0" applyFill="0" applyBorder="0" applyAlignment="0" applyProtection="0"/>
    <xf numFmtId="0" fontId="8" fillId="0" borderId="0"/>
    <xf numFmtId="0" fontId="31" fillId="0" borderId="0"/>
    <xf numFmtId="0" fontId="27" fillId="0" borderId="0"/>
    <xf numFmtId="0" fontId="27" fillId="0" borderId="0"/>
    <xf numFmtId="0" fontId="31" fillId="0" borderId="0"/>
    <xf numFmtId="0" fontId="31" fillId="0" borderId="0"/>
    <xf numFmtId="43" fontId="8" fillId="0" borderId="0" applyFont="0" applyFill="0" applyBorder="0" applyAlignment="0" applyProtection="0"/>
    <xf numFmtId="0" fontId="32" fillId="0" borderId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17" fillId="0" borderId="0"/>
    <xf numFmtId="0" fontId="9" fillId="0" borderId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27" fillId="0" borderId="0"/>
    <xf numFmtId="166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178" fontId="34" fillId="0" borderId="0"/>
    <xf numFmtId="0" fontId="31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180" fontId="41" fillId="0" borderId="0"/>
    <xf numFmtId="179" fontId="41" fillId="0" borderId="0" applyFill="0" applyBorder="0" applyAlignment="0" applyProtection="0"/>
    <xf numFmtId="166" fontId="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7" fillId="0" borderId="0" applyFont="0" applyFill="0" applyBorder="0" applyAlignment="0" applyProtection="0"/>
    <xf numFmtId="179" fontId="41" fillId="0" borderId="0" applyFill="0" applyBorder="0" applyAlignment="0" applyProtection="0"/>
    <xf numFmtId="179" fontId="41" fillId="0" borderId="0" applyFill="0" applyBorder="0" applyAlignment="0" applyProtection="0"/>
    <xf numFmtId="166" fontId="2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" fillId="0" borderId="0"/>
    <xf numFmtId="0" fontId="7" fillId="0" borderId="0"/>
    <xf numFmtId="180" fontId="41" fillId="0" borderId="0"/>
    <xf numFmtId="0" fontId="42" fillId="0" borderId="0"/>
    <xf numFmtId="0" fontId="17" fillId="0" borderId="0"/>
    <xf numFmtId="0" fontId="27" fillId="0" borderId="0"/>
    <xf numFmtId="0" fontId="7" fillId="0" borderId="0"/>
    <xf numFmtId="0" fontId="7" fillId="0" borderId="0"/>
    <xf numFmtId="0" fontId="17" fillId="0" borderId="0"/>
    <xf numFmtId="9" fontId="41" fillId="0" borderId="0" applyFill="0" applyBorder="0" applyAlignment="0" applyProtection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180" fontId="41" fillId="0" borderId="0"/>
    <xf numFmtId="166" fontId="9" fillId="0" borderId="0" applyFont="0" applyFill="0" applyBorder="0" applyAlignment="0" applyProtection="0"/>
    <xf numFmtId="180" fontId="41" fillId="0" borderId="0"/>
    <xf numFmtId="179" fontId="41" fillId="0" borderId="0" applyFill="0" applyBorder="0" applyAlignment="0" applyProtection="0"/>
    <xf numFmtId="166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80" fontId="41" fillId="0" borderId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177" fontId="28" fillId="0" borderId="1" applyFill="0" applyProtection="0"/>
    <xf numFmtId="177" fontId="28" fillId="0" borderId="5" applyFill="0" applyProtection="0"/>
    <xf numFmtId="0" fontId="27" fillId="0" borderId="0"/>
    <xf numFmtId="166" fontId="1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17" fillId="0" borderId="0"/>
    <xf numFmtId="166" fontId="1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27" fillId="0" borderId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166" fontId="27" fillId="0" borderId="0" applyFont="0" applyFill="0" applyBorder="0" applyAlignment="0" applyProtection="0"/>
    <xf numFmtId="0" fontId="27" fillId="0" borderId="0"/>
    <xf numFmtId="0" fontId="27" fillId="0" borderId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166" fontId="8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17" fillId="0" borderId="0"/>
    <xf numFmtId="166" fontId="17" fillId="0" borderId="0" applyNumberFormat="0" applyFill="0" applyBorder="0" applyAlignment="0" applyProtection="0"/>
    <xf numFmtId="0" fontId="27" fillId="0" borderId="0"/>
    <xf numFmtId="166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9" fillId="0" borderId="0"/>
    <xf numFmtId="0" fontId="8" fillId="0" borderId="0"/>
    <xf numFmtId="0" fontId="17" fillId="0" borderId="0"/>
    <xf numFmtId="166" fontId="8" fillId="0" borderId="0" applyFont="0" applyFill="0" applyBorder="0" applyAlignment="0" applyProtection="0"/>
    <xf numFmtId="0" fontId="43" fillId="0" borderId="0"/>
    <xf numFmtId="9" fontId="9" fillId="0" borderId="0" applyFont="0" applyFill="0" applyBorder="0" applyAlignment="0" applyProtection="0"/>
    <xf numFmtId="177" fontId="28" fillId="0" borderId="6" applyFill="0" applyProtection="0"/>
    <xf numFmtId="180" fontId="41" fillId="0" borderId="0"/>
    <xf numFmtId="180" fontId="41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177" fontId="28" fillId="0" borderId="11" applyFill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77" fontId="28" fillId="0" borderId="7" applyFill="0" applyProtection="0"/>
    <xf numFmtId="166" fontId="9" fillId="0" borderId="0" applyFont="0" applyFill="0" applyBorder="0" applyAlignment="0" applyProtection="0"/>
    <xf numFmtId="177" fontId="28" fillId="0" borderId="10" applyFill="0" applyProtection="0"/>
    <xf numFmtId="166" fontId="27" fillId="0" borderId="0" applyFont="0" applyFill="0" applyBorder="0" applyAlignment="0" applyProtection="0"/>
    <xf numFmtId="177" fontId="28" fillId="0" borderId="8" applyFill="0" applyProtection="0"/>
    <xf numFmtId="177" fontId="28" fillId="0" borderId="7" applyFill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7" fillId="0" borderId="0" applyFont="0" applyFill="0" applyBorder="0" applyAlignment="0" applyProtection="0"/>
    <xf numFmtId="180" fontId="41" fillId="0" borderId="0"/>
    <xf numFmtId="166" fontId="9" fillId="0" borderId="0" applyFont="0" applyFill="0" applyBorder="0" applyAlignment="0" applyProtection="0"/>
    <xf numFmtId="166" fontId="17" fillId="0" borderId="0" applyNumberFormat="0" applyFill="0" applyBorder="0" applyAlignment="0" applyProtection="0"/>
    <xf numFmtId="177" fontId="28" fillId="0" borderId="11" applyFill="0" applyProtection="0"/>
    <xf numFmtId="177" fontId="28" fillId="0" borderId="9" applyFill="0" applyProtection="0"/>
    <xf numFmtId="177" fontId="28" fillId="0" borderId="12" applyFill="0" applyProtection="0"/>
    <xf numFmtId="177" fontId="28" fillId="0" borderId="9" applyFill="0" applyProtection="0"/>
    <xf numFmtId="180" fontId="41" fillId="0" borderId="0"/>
    <xf numFmtId="180" fontId="41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77" fontId="28" fillId="0" borderId="13" applyFill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77" fontId="28" fillId="0" borderId="14" applyFill="0" applyProtection="0"/>
    <xf numFmtId="177" fontId="28" fillId="0" borderId="13" applyFill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5" fillId="0" borderId="0"/>
    <xf numFmtId="166" fontId="9" fillId="0" borderId="0" applyFont="0" applyFill="0" applyBorder="0" applyAlignment="0" applyProtection="0"/>
    <xf numFmtId="166" fontId="17" fillId="0" borderId="0" applyNumberFormat="0" applyFill="0" applyBorder="0" applyAlignment="0" applyProtection="0"/>
    <xf numFmtId="180" fontId="41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77" fontId="28" fillId="0" borderId="15" applyFill="0" applyProtection="0"/>
    <xf numFmtId="166" fontId="9" fillId="0" borderId="0" applyFont="0" applyFill="0" applyBorder="0" applyAlignment="0" applyProtection="0"/>
    <xf numFmtId="177" fontId="28" fillId="0" borderId="17" applyFill="0" applyProtection="0"/>
    <xf numFmtId="166" fontId="27" fillId="0" borderId="0" applyFont="0" applyFill="0" applyBorder="0" applyAlignment="0" applyProtection="0"/>
    <xf numFmtId="177" fontId="28" fillId="0" borderId="16" applyFill="0" applyProtection="0"/>
    <xf numFmtId="177" fontId="28" fillId="0" borderId="15" applyFill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7" fillId="0" borderId="0" applyFont="0" applyFill="0" applyBorder="0" applyAlignment="0" applyProtection="0"/>
    <xf numFmtId="180" fontId="41" fillId="0" borderId="0"/>
    <xf numFmtId="166" fontId="9" fillId="0" borderId="0" applyFont="0" applyFill="0" applyBorder="0" applyAlignment="0" applyProtection="0"/>
    <xf numFmtId="177" fontId="28" fillId="0" borderId="18" applyFill="0" applyProtection="0"/>
    <xf numFmtId="166" fontId="17" fillId="0" borderId="0" applyNumberFormat="0" applyFill="0" applyBorder="0" applyAlignment="0" applyProtection="0"/>
    <xf numFmtId="177" fontId="28" fillId="0" borderId="17" applyFill="0" applyProtection="0"/>
    <xf numFmtId="0" fontId="27" fillId="0" borderId="0"/>
    <xf numFmtId="166" fontId="9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7" fillId="0" borderId="0"/>
    <xf numFmtId="0" fontId="27" fillId="0" borderId="0"/>
    <xf numFmtId="166" fontId="9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7" fillId="0" borderId="0"/>
    <xf numFmtId="9" fontId="41" fillId="0" borderId="0" applyFont="0" applyFill="0" applyBorder="0" applyAlignment="0" applyProtection="0"/>
    <xf numFmtId="0" fontId="17" fillId="0" borderId="0"/>
    <xf numFmtId="166" fontId="3" fillId="0" borderId="0" applyFont="0" applyFill="0" applyBorder="0" applyAlignment="0" applyProtection="0"/>
    <xf numFmtId="0" fontId="27" fillId="0" borderId="0"/>
    <xf numFmtId="0" fontId="27" fillId="0" borderId="0"/>
    <xf numFmtId="166" fontId="9" fillId="0" borderId="0" applyFont="0" applyFill="0" applyBorder="0" applyAlignment="0" applyProtection="0"/>
    <xf numFmtId="0" fontId="3" fillId="0" borderId="0"/>
    <xf numFmtId="166" fontId="27" fillId="0" borderId="0" applyFont="0" applyFill="0" applyBorder="0" applyAlignment="0" applyProtection="0"/>
    <xf numFmtId="0" fontId="27" fillId="0" borderId="0"/>
    <xf numFmtId="166" fontId="3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3" fillId="0" borderId="0"/>
    <xf numFmtId="0" fontId="27" fillId="0" borderId="0"/>
    <xf numFmtId="166" fontId="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7" fillId="0" borderId="0"/>
    <xf numFmtId="0" fontId="27" fillId="0" borderId="0"/>
    <xf numFmtId="0" fontId="2" fillId="0" borderId="0"/>
    <xf numFmtId="0" fontId="27" fillId="0" borderId="0"/>
    <xf numFmtId="43" fontId="27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77" fontId="28" fillId="0" borderId="18" applyFill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77" fontId="28" fillId="0" borderId="17" applyFill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77" fontId="28" fillId="0" borderId="17" applyFill="0" applyProtection="0"/>
    <xf numFmtId="177" fontId="28" fillId="0" borderId="18" applyFill="0" applyProtection="0"/>
    <xf numFmtId="177" fontId="28" fillId="0" borderId="18" applyFill="0" applyProtection="0"/>
    <xf numFmtId="177" fontId="28" fillId="0" borderId="17" applyFill="0" applyProtection="0"/>
    <xf numFmtId="177" fontId="28" fillId="0" borderId="17" applyFill="0" applyProtection="0"/>
    <xf numFmtId="177" fontId="28" fillId="0" borderId="17" applyFill="0" applyProtection="0"/>
    <xf numFmtId="177" fontId="28" fillId="0" borderId="18" applyFill="0" applyProtection="0"/>
    <xf numFmtId="177" fontId="28" fillId="0" borderId="17" applyFill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77" fontId="28" fillId="0" borderId="17" applyFill="0" applyProtection="0"/>
    <xf numFmtId="177" fontId="28" fillId="0" borderId="18" applyFill="0" applyProtection="0"/>
    <xf numFmtId="177" fontId="28" fillId="0" borderId="17" applyFill="0" applyProtection="0"/>
    <xf numFmtId="0" fontId="9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77" fontId="28" fillId="0" borderId="17" applyFill="0" applyProtection="0"/>
    <xf numFmtId="177" fontId="28" fillId="0" borderId="18" applyFill="0" applyProtection="0"/>
    <xf numFmtId="177" fontId="28" fillId="0" borderId="17" applyFill="0" applyProtection="0"/>
    <xf numFmtId="0" fontId="1" fillId="0" borderId="0"/>
  </cellStyleXfs>
  <cellXfs count="227">
    <xf numFmtId="0" fontId="0" fillId="0" borderId="0" xfId="0"/>
    <xf numFmtId="166" fontId="13" fillId="0" borderId="0" xfId="1" applyFont="1" applyFill="1" applyAlignment="1">
      <alignment vertical="center"/>
    </xf>
    <xf numFmtId="167" fontId="13" fillId="0" borderId="0" xfId="1" applyNumberFormat="1" applyFont="1" applyFill="1" applyBorder="1" applyAlignment="1">
      <alignment vertical="center"/>
    </xf>
    <xf numFmtId="166" fontId="13" fillId="0" borderId="0" xfId="1" applyFont="1" applyFill="1" applyAlignment="1">
      <alignment horizontal="right" vertical="center"/>
    </xf>
    <xf numFmtId="3" fontId="15" fillId="0" borderId="0" xfId="4" applyNumberFormat="1" applyFont="1" applyFill="1" applyAlignment="1">
      <alignment vertical="center"/>
    </xf>
    <xf numFmtId="167" fontId="13" fillId="0" borderId="1" xfId="1" applyNumberFormat="1" applyFont="1" applyFill="1" applyBorder="1" applyAlignment="1">
      <alignment vertical="center"/>
    </xf>
    <xf numFmtId="166" fontId="13" fillId="0" borderId="0" xfId="1" applyFont="1" applyFill="1" applyBorder="1" applyAlignment="1">
      <alignment horizontal="right" vertical="center"/>
    </xf>
    <xf numFmtId="166" fontId="13" fillId="0" borderId="0" xfId="1" applyFont="1" applyFill="1" applyBorder="1" applyAlignment="1">
      <alignment vertical="center"/>
    </xf>
    <xf numFmtId="172" fontId="13" fillId="0" borderId="2" xfId="1" applyNumberFormat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horizontal="center" vertical="center"/>
    </xf>
    <xf numFmtId="172" fontId="13" fillId="0" borderId="0" xfId="1" applyNumberFormat="1" applyFont="1" applyFill="1" applyBorder="1" applyAlignment="1">
      <alignment vertical="center"/>
    </xf>
    <xf numFmtId="167" fontId="13" fillId="0" borderId="3" xfId="1" applyNumberFormat="1" applyFont="1" applyFill="1" applyBorder="1" applyAlignment="1">
      <alignment vertical="center"/>
    </xf>
    <xf numFmtId="174" fontId="13" fillId="0" borderId="0" xfId="1" applyNumberFormat="1" applyFont="1" applyFill="1" applyAlignment="1">
      <alignment vertical="center"/>
    </xf>
    <xf numFmtId="172" fontId="13" fillId="0" borderId="0" xfId="1" applyNumberFormat="1" applyFont="1" applyFill="1" applyAlignment="1">
      <alignment vertical="center"/>
    </xf>
    <xf numFmtId="172" fontId="18" fillId="0" borderId="0" xfId="1" applyNumberFormat="1" applyFont="1" applyFill="1" applyAlignment="1">
      <alignment horizontal="center" vertical="center"/>
    </xf>
    <xf numFmtId="172" fontId="13" fillId="0" borderId="3" xfId="1" applyNumberFormat="1" applyFont="1" applyFill="1" applyBorder="1" applyAlignment="1">
      <alignment vertical="center"/>
    </xf>
    <xf numFmtId="172" fontId="12" fillId="0" borderId="0" xfId="1" applyNumberFormat="1" applyFont="1" applyFill="1" applyAlignment="1">
      <alignment vertical="center"/>
    </xf>
    <xf numFmtId="172" fontId="13" fillId="0" borderId="0" xfId="1" applyNumberFormat="1" applyFont="1" applyFill="1" applyBorder="1" applyAlignment="1">
      <alignment horizontal="right" vertical="center"/>
    </xf>
    <xf numFmtId="168" fontId="13" fillId="0" borderId="0" xfId="1" applyNumberFormat="1" applyFont="1" applyFill="1" applyBorder="1" applyAlignment="1">
      <alignment horizontal="center" vertical="center"/>
    </xf>
    <xf numFmtId="172" fontId="18" fillId="0" borderId="0" xfId="1" applyNumberFormat="1" applyFont="1" applyFill="1" applyBorder="1" applyAlignment="1">
      <alignment horizontal="center" vertical="center"/>
    </xf>
    <xf numFmtId="172" fontId="13" fillId="0" borderId="2" xfId="1" applyNumberFormat="1" applyFont="1" applyFill="1" applyBorder="1" applyAlignment="1">
      <alignment horizontal="center" vertical="center"/>
    </xf>
    <xf numFmtId="168" fontId="13" fillId="0" borderId="2" xfId="1" applyNumberFormat="1" applyFont="1" applyFill="1" applyBorder="1" applyAlignment="1">
      <alignment horizontal="center" vertical="center"/>
    </xf>
    <xf numFmtId="166" fontId="12" fillId="0" borderId="0" xfId="1" applyFont="1" applyFill="1" applyBorder="1" applyAlignment="1">
      <alignment horizontal="center" vertical="center"/>
    </xf>
    <xf numFmtId="172" fontId="13" fillId="0" borderId="0" xfId="1" applyNumberFormat="1" applyFont="1" applyFill="1" applyBorder="1" applyAlignment="1">
      <alignment horizontal="center" vertical="center"/>
    </xf>
    <xf numFmtId="37" fontId="13" fillId="0" borderId="0" xfId="1" applyNumberFormat="1" applyFont="1" applyFill="1" applyAlignment="1">
      <alignment vertical="center"/>
    </xf>
    <xf numFmtId="37" fontId="13" fillId="0" borderId="0" xfId="1" applyNumberFormat="1" applyFont="1" applyFill="1" applyBorder="1" applyAlignment="1">
      <alignment vertical="center"/>
    </xf>
    <xf numFmtId="37" fontId="13" fillId="0" borderId="0" xfId="1" applyNumberFormat="1" applyFont="1" applyFill="1" applyBorder="1" applyAlignment="1">
      <alignment horizontal="center" vertical="center"/>
    </xf>
    <xf numFmtId="167" fontId="13" fillId="0" borderId="0" xfId="1" applyNumberFormat="1" applyFont="1" applyFill="1" applyAlignment="1">
      <alignment horizontal="right" vertical="center"/>
    </xf>
    <xf numFmtId="173" fontId="10" fillId="0" borderId="0" xfId="1" applyNumberFormat="1" applyFont="1" applyFill="1" applyAlignment="1">
      <alignment horizontal="center" vertical="center"/>
    </xf>
    <xf numFmtId="169" fontId="10" fillId="0" borderId="0" xfId="1" applyNumberFormat="1" applyFont="1" applyFill="1" applyBorder="1" applyAlignment="1">
      <alignment vertical="center"/>
    </xf>
    <xf numFmtId="167" fontId="13" fillId="0" borderId="0" xfId="1" applyNumberFormat="1" applyFont="1" applyFill="1" applyAlignment="1">
      <alignment horizontal="center" vertical="center"/>
    </xf>
    <xf numFmtId="172" fontId="13" fillId="0" borderId="4" xfId="5" applyNumberFormat="1" applyFont="1" applyFill="1" applyBorder="1" applyAlignment="1">
      <alignment horizontal="right" vertical="center"/>
    </xf>
    <xf numFmtId="37" fontId="13" fillId="0" borderId="0" xfId="1" applyNumberFormat="1" applyFont="1" applyFill="1" applyBorder="1" applyAlignment="1">
      <alignment horizontal="right" vertical="center"/>
    </xf>
    <xf numFmtId="3" fontId="10" fillId="0" borderId="0" xfId="4" applyNumberFormat="1" applyFont="1" applyFill="1" applyBorder="1" applyAlignment="1">
      <alignment vertical="center"/>
    </xf>
    <xf numFmtId="37" fontId="10" fillId="0" borderId="0" xfId="1" applyNumberFormat="1" applyFont="1" applyFill="1" applyBorder="1" applyAlignment="1">
      <alignment vertical="center"/>
    </xf>
    <xf numFmtId="37" fontId="10" fillId="0" borderId="0" xfId="1" applyNumberFormat="1" applyFont="1" applyFill="1" applyAlignment="1">
      <alignment vertical="center"/>
    </xf>
    <xf numFmtId="167" fontId="10" fillId="0" borderId="0" xfId="1" applyNumberFormat="1" applyFont="1" applyFill="1" applyBorder="1" applyAlignment="1">
      <alignment horizontal="center" vertical="center"/>
    </xf>
    <xf numFmtId="37" fontId="10" fillId="0" borderId="0" xfId="4" applyNumberFormat="1" applyFont="1" applyFill="1" applyBorder="1" applyAlignment="1">
      <alignment vertical="center"/>
    </xf>
    <xf numFmtId="3" fontId="10" fillId="0" borderId="0" xfId="4" applyNumberFormat="1" applyFont="1" applyFill="1" applyAlignment="1">
      <alignment vertical="center"/>
    </xf>
    <xf numFmtId="167" fontId="13" fillId="0" borderId="2" xfId="1" applyNumberFormat="1" applyFont="1" applyFill="1" applyBorder="1" applyAlignment="1">
      <alignment vertical="center"/>
    </xf>
    <xf numFmtId="172" fontId="10" fillId="0" borderId="0" xfId="1" applyNumberFormat="1" applyFont="1" applyFill="1" applyBorder="1" applyAlignment="1">
      <alignment horizontal="center" vertical="center"/>
    </xf>
    <xf numFmtId="172" fontId="13" fillId="0" borderId="0" xfId="1" applyNumberFormat="1" applyFont="1" applyFill="1" applyAlignment="1">
      <alignment horizontal="center" vertical="center"/>
    </xf>
    <xf numFmtId="172" fontId="13" fillId="0" borderId="4" xfId="1" applyNumberFormat="1" applyFont="1" applyFill="1" applyBorder="1" applyAlignment="1">
      <alignment horizontal="center" vertical="center"/>
    </xf>
    <xf numFmtId="166" fontId="26" fillId="0" borderId="0" xfId="1" applyFont="1" applyFill="1"/>
    <xf numFmtId="166" fontId="13" fillId="0" borderId="0" xfId="1" applyFont="1" applyFill="1"/>
    <xf numFmtId="167" fontId="13" fillId="0" borderId="0" xfId="1" applyNumberFormat="1" applyFont="1" applyFill="1" applyBorder="1" applyAlignment="1">
      <alignment horizontal="right" vertical="center"/>
    </xf>
    <xf numFmtId="168" fontId="13" fillId="0" borderId="0" xfId="1" applyNumberFormat="1" applyFont="1" applyFill="1" applyAlignment="1">
      <alignment horizontal="center" vertical="center"/>
    </xf>
    <xf numFmtId="37" fontId="13" fillId="0" borderId="0" xfId="1" applyNumberFormat="1" applyFont="1" applyFill="1" applyAlignment="1">
      <alignment horizontal="right" vertical="center"/>
    </xf>
    <xf numFmtId="171" fontId="13" fillId="0" borderId="2" xfId="1" applyNumberFormat="1" applyFont="1" applyFill="1" applyBorder="1" applyAlignment="1">
      <alignment vertical="center"/>
    </xf>
    <xf numFmtId="173" fontId="13" fillId="0" borderId="0" xfId="1" applyNumberFormat="1" applyFont="1" applyFill="1" applyBorder="1" applyAlignment="1">
      <alignment horizontal="center" vertical="center"/>
    </xf>
    <xf numFmtId="171" fontId="13" fillId="0" borderId="3" xfId="1" applyNumberFormat="1" applyFont="1" applyFill="1" applyBorder="1" applyAlignment="1">
      <alignment vertical="center"/>
    </xf>
    <xf numFmtId="171" fontId="13" fillId="0" borderId="1" xfId="1" applyNumberFormat="1" applyFont="1" applyFill="1" applyBorder="1" applyAlignment="1">
      <alignment vertical="center"/>
    </xf>
    <xf numFmtId="167" fontId="13" fillId="0" borderId="0" xfId="1" applyNumberFormat="1" applyFont="1" applyFill="1"/>
    <xf numFmtId="167" fontId="26" fillId="0" borderId="0" xfId="1" applyNumberFormat="1" applyFont="1" applyFill="1"/>
    <xf numFmtId="166" fontId="13" fillId="0" borderId="0" xfId="1" applyFont="1" applyFill="1" applyBorder="1"/>
    <xf numFmtId="167" fontId="36" fillId="0" borderId="0" xfId="1" applyNumberFormat="1" applyFont="1" applyFill="1"/>
    <xf numFmtId="167" fontId="40" fillId="0" borderId="0" xfId="1" applyNumberFormat="1" applyFont="1" applyFill="1"/>
    <xf numFmtId="171" fontId="13" fillId="0" borderId="0" xfId="1" applyNumberFormat="1" applyFont="1" applyFill="1" applyBorder="1" applyAlignment="1">
      <alignment horizontal="center" vertical="center"/>
    </xf>
    <xf numFmtId="167" fontId="13" fillId="0" borderId="4" xfId="1" applyNumberFormat="1" applyFont="1" applyFill="1" applyBorder="1" applyAlignment="1">
      <alignment vertical="center"/>
    </xf>
    <xf numFmtId="166" fontId="13" fillId="0" borderId="0" xfId="1" applyFont="1" applyFill="1" applyBorder="1" applyAlignment="1">
      <alignment horizontal="center" vertical="center"/>
    </xf>
    <xf numFmtId="171" fontId="10" fillId="0" borderId="0" xfId="1" applyNumberFormat="1" applyFont="1" applyFill="1" applyBorder="1" applyAlignment="1">
      <alignment vertical="center"/>
    </xf>
    <xf numFmtId="171" fontId="13" fillId="0" borderId="0" xfId="1" applyNumberFormat="1" applyFont="1" applyFill="1" applyAlignment="1">
      <alignment horizontal="center" vertical="center"/>
    </xf>
    <xf numFmtId="170" fontId="13" fillId="0" borderId="3" xfId="1" applyNumberFormat="1" applyFont="1" applyFill="1" applyBorder="1" applyAlignment="1">
      <alignment horizontal="center" vertical="center"/>
    </xf>
    <xf numFmtId="167" fontId="13" fillId="0" borderId="0" xfId="1" applyNumberFormat="1" applyFont="1" applyFill="1" applyAlignment="1">
      <alignment vertical="center"/>
    </xf>
    <xf numFmtId="171" fontId="13" fillId="0" borderId="0" xfId="1" applyNumberFormat="1" applyFont="1" applyFill="1" applyAlignment="1">
      <alignment vertical="center"/>
    </xf>
    <xf numFmtId="171" fontId="13" fillId="0" borderId="0" xfId="1" applyNumberFormat="1" applyFont="1" applyFill="1" applyBorder="1" applyAlignment="1">
      <alignment vertical="center"/>
    </xf>
    <xf numFmtId="170" fontId="13" fillId="0" borderId="0" xfId="1" applyNumberFormat="1" applyFont="1" applyFill="1" applyBorder="1" applyAlignment="1">
      <alignment horizontal="center" vertical="center"/>
    </xf>
    <xf numFmtId="170" fontId="13" fillId="0" borderId="2" xfId="1" applyNumberFormat="1" applyFont="1" applyFill="1" applyBorder="1" applyAlignment="1">
      <alignment horizontal="center" vertical="center"/>
    </xf>
    <xf numFmtId="37" fontId="10" fillId="0" borderId="0" xfId="4" applyNumberFormat="1" applyFont="1" applyFill="1" applyAlignment="1">
      <alignment horizontal="right" vertical="center"/>
    </xf>
    <xf numFmtId="37" fontId="10" fillId="0" borderId="0" xfId="4" applyNumberFormat="1" applyFont="1" applyFill="1" applyBorder="1" applyAlignment="1">
      <alignment horizontal="right" vertical="center"/>
    </xf>
    <xf numFmtId="37" fontId="10" fillId="0" borderId="0" xfId="4" applyNumberFormat="1" applyFont="1" applyFill="1" applyAlignment="1">
      <alignment vertical="center"/>
    </xf>
    <xf numFmtId="37" fontId="10" fillId="0" borderId="18" xfId="1" applyNumberFormat="1" applyFont="1" applyFill="1" applyBorder="1" applyAlignment="1">
      <alignment vertical="center"/>
    </xf>
    <xf numFmtId="171" fontId="10" fillId="0" borderId="18" xfId="1" applyNumberFormat="1" applyFont="1" applyFill="1" applyBorder="1" applyAlignment="1">
      <alignment vertical="center"/>
    </xf>
    <xf numFmtId="172" fontId="10" fillId="0" borderId="0" xfId="1" applyNumberFormat="1" applyFont="1" applyFill="1" applyBorder="1" applyAlignment="1">
      <alignment vertical="center"/>
    </xf>
    <xf numFmtId="173" fontId="10" fillId="0" borderId="18" xfId="1" applyNumberFormat="1" applyFont="1" applyFill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14" applyFont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14" quotePrefix="1" applyFont="1" applyAlignment="1">
      <alignment horizontal="center" vertical="center"/>
    </xf>
    <xf numFmtId="0" fontId="13" fillId="0" borderId="0" xfId="14" applyFont="1" applyAlignment="1">
      <alignment horizontal="left" vertical="center" indent="2"/>
    </xf>
    <xf numFmtId="0" fontId="13" fillId="0" borderId="0" xfId="14" applyFont="1" applyAlignment="1">
      <alignment horizontal="left" vertical="center" indent="4"/>
    </xf>
    <xf numFmtId="37" fontId="13" fillId="0" borderId="0" xfId="14" applyNumberFormat="1" applyFont="1" applyAlignment="1">
      <alignment vertical="center"/>
    </xf>
    <xf numFmtId="37" fontId="13" fillId="0" borderId="0" xfId="14" applyNumberFormat="1" applyFont="1" applyAlignment="1">
      <alignment horizontal="right" vertical="center"/>
    </xf>
    <xf numFmtId="167" fontId="13" fillId="0" borderId="0" xfId="14" applyNumberFormat="1" applyFont="1" applyAlignment="1">
      <alignment vertical="center"/>
    </xf>
    <xf numFmtId="3" fontId="13" fillId="0" borderId="0" xfId="14" applyNumberFormat="1" applyFont="1" applyAlignment="1">
      <alignment vertical="center"/>
    </xf>
    <xf numFmtId="165" fontId="13" fillId="0" borderId="0" xfId="14" applyNumberFormat="1" applyFont="1" applyAlignment="1">
      <alignment vertical="center"/>
    </xf>
    <xf numFmtId="38" fontId="13" fillId="0" borderId="0" xfId="14" applyNumberFormat="1" applyFont="1" applyAlignment="1">
      <alignment vertical="center"/>
    </xf>
    <xf numFmtId="37" fontId="13" fillId="0" borderId="0" xfId="14" applyNumberFormat="1" applyFont="1" applyAlignment="1">
      <alignment horizontal="left" vertical="center" indent="2"/>
    </xf>
    <xf numFmtId="37" fontId="13" fillId="0" borderId="0" xfId="14" quotePrefix="1" applyNumberFormat="1" applyFont="1" applyAlignment="1">
      <alignment horizontal="right" vertical="center"/>
    </xf>
    <xf numFmtId="0" fontId="13" fillId="0" borderId="0" xfId="14" quotePrefix="1" applyFont="1" applyAlignment="1">
      <alignment vertical="center"/>
    </xf>
    <xf numFmtId="37" fontId="13" fillId="0" borderId="0" xfId="14" applyNumberFormat="1" applyFont="1" applyAlignment="1">
      <alignment horizontal="left" vertical="center" indent="3"/>
    </xf>
    <xf numFmtId="37" fontId="13" fillId="0" borderId="0" xfId="14" applyNumberFormat="1" applyFont="1" applyAlignment="1">
      <alignment horizontal="left" vertical="center" indent="5"/>
    </xf>
    <xf numFmtId="37" fontId="13" fillId="0" borderId="0" xfId="14" applyNumberFormat="1" applyFont="1" applyAlignment="1">
      <alignment horizontal="center" vertical="center"/>
    </xf>
    <xf numFmtId="37" fontId="13" fillId="0" borderId="0" xfId="14" applyNumberFormat="1" applyFont="1" applyAlignment="1">
      <alignment horizontal="left" vertical="center" indent="4"/>
    </xf>
    <xf numFmtId="171" fontId="13" fillId="0" borderId="0" xfId="14" applyNumberFormat="1" applyFont="1" applyAlignment="1">
      <alignment horizontal="right" vertical="center"/>
    </xf>
    <xf numFmtId="37" fontId="12" fillId="0" borderId="0" xfId="14" applyNumberFormat="1" applyFont="1" applyAlignment="1">
      <alignment horizontal="center" vertical="center"/>
    </xf>
    <xf numFmtId="37" fontId="12" fillId="0" borderId="0" xfId="14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38" fontId="2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9" fontId="13" fillId="0" borderId="0" xfId="0" applyNumberFormat="1" applyFont="1" applyAlignment="1">
      <alignment horizontal="left" vertical="center" indent="2"/>
    </xf>
    <xf numFmtId="43" fontId="13" fillId="0" borderId="0" xfId="0" applyNumberFormat="1" applyFont="1" applyAlignment="1">
      <alignment vertical="center"/>
    </xf>
    <xf numFmtId="9" fontId="12" fillId="0" borderId="0" xfId="0" applyNumberFormat="1" applyFont="1" applyAlignment="1">
      <alignment horizontal="left" vertical="center" indent="4"/>
    </xf>
    <xf numFmtId="175" fontId="12" fillId="0" borderId="0" xfId="0" applyNumberFormat="1" applyFont="1" applyAlignment="1">
      <alignment horizontal="left" vertical="center"/>
    </xf>
    <xf numFmtId="9" fontId="13" fillId="0" borderId="0" xfId="0" applyNumberFormat="1" applyFont="1" applyAlignment="1">
      <alignment vertical="center"/>
    </xf>
    <xf numFmtId="175" fontId="13" fillId="0" borderId="0" xfId="0" applyNumberFormat="1" applyFont="1" applyAlignment="1">
      <alignment horizontal="left" vertical="center"/>
    </xf>
    <xf numFmtId="175" fontId="12" fillId="0" borderId="0" xfId="0" quotePrefix="1" applyNumberFormat="1" applyFont="1" applyAlignment="1">
      <alignment horizontal="left" vertical="center"/>
    </xf>
    <xf numFmtId="175" fontId="12" fillId="0" borderId="0" xfId="0" quotePrefix="1" applyNumberFormat="1" applyFont="1" applyAlignment="1">
      <alignment horizontal="left" vertical="center" indent="1"/>
    </xf>
    <xf numFmtId="0" fontId="13" fillId="0" borderId="0" xfId="17" quotePrefix="1" applyFont="1" applyAlignment="1">
      <alignment horizontal="left" vertical="center" indent="1"/>
    </xf>
    <xf numFmtId="0" fontId="13" fillId="0" borderId="0" xfId="17" quotePrefix="1" applyFont="1" applyAlignment="1">
      <alignment horizontal="left" vertical="center" indent="3"/>
    </xf>
    <xf numFmtId="175" fontId="13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vertical="center"/>
    </xf>
    <xf numFmtId="0" fontId="13" fillId="0" borderId="0" xfId="17" applyFont="1" applyAlignment="1">
      <alignment horizontal="left" vertical="center" indent="2"/>
    </xf>
    <xf numFmtId="166" fontId="18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/>
    </xf>
    <xf numFmtId="175" fontId="37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3" fillId="0" borderId="0" xfId="0" quotePrefix="1" applyFont="1" applyAlignment="1">
      <alignment horizontal="left" vertical="center"/>
    </xf>
    <xf numFmtId="175" fontId="12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0" fontId="17" fillId="0" borderId="0" xfId="18"/>
    <xf numFmtId="0" fontId="16" fillId="0" borderId="0" xfId="14" applyFont="1" applyAlignment="1">
      <alignment horizontal="right" vertical="center"/>
    </xf>
    <xf numFmtId="0" fontId="11" fillId="0" borderId="0" xfId="14" applyFont="1" applyAlignment="1">
      <alignment horizontal="right" vertical="center"/>
    </xf>
    <xf numFmtId="0" fontId="11" fillId="0" borderId="0" xfId="14" applyFont="1" applyAlignment="1">
      <alignment horizontal="center" vertical="center"/>
    </xf>
    <xf numFmtId="0" fontId="11" fillId="0" borderId="0" xfId="15" applyFont="1" applyAlignment="1">
      <alignment horizontal="centerContinuous" vertical="center"/>
    </xf>
    <xf numFmtId="0" fontId="24" fillId="0" borderId="0" xfId="18" applyFont="1"/>
    <xf numFmtId="0" fontId="11" fillId="0" borderId="0" xfId="15" applyFont="1" applyAlignment="1">
      <alignment vertical="center"/>
    </xf>
    <xf numFmtId="0" fontId="11" fillId="0" borderId="17" xfId="15" applyFont="1" applyBorder="1" applyAlignment="1">
      <alignment vertical="center"/>
    </xf>
    <xf numFmtId="0" fontId="11" fillId="0" borderId="0" xfId="15" applyFont="1" applyAlignment="1">
      <alignment horizontal="center" vertical="center"/>
    </xf>
    <xf numFmtId="0" fontId="11" fillId="0" borderId="0" xfId="14" applyFont="1" applyAlignment="1">
      <alignment vertical="center"/>
    </xf>
    <xf numFmtId="0" fontId="11" fillId="0" borderId="0" xfId="15" applyFont="1" applyAlignment="1">
      <alignment vertical="center" wrapText="1"/>
    </xf>
    <xf numFmtId="0" fontId="11" fillId="0" borderId="0" xfId="15" applyFont="1" applyAlignment="1">
      <alignment horizontal="center" vertical="center" wrapText="1"/>
    </xf>
    <xf numFmtId="0" fontId="10" fillId="0" borderId="0" xfId="14" applyFont="1" applyAlignment="1">
      <alignment horizontal="center" vertical="center"/>
    </xf>
    <xf numFmtId="167" fontId="24" fillId="0" borderId="0" xfId="18" applyNumberFormat="1" applyFont="1"/>
    <xf numFmtId="0" fontId="10" fillId="0" borderId="0" xfId="14" applyFont="1" applyAlignment="1">
      <alignment horizontal="left" vertical="center" indent="1"/>
    </xf>
    <xf numFmtId="173" fontId="24" fillId="0" borderId="0" xfId="18" applyNumberFormat="1" applyFont="1"/>
    <xf numFmtId="0" fontId="10" fillId="0" borderId="0" xfId="14" applyFont="1" applyAlignment="1">
      <alignment vertical="center"/>
    </xf>
    <xf numFmtId="167" fontId="11" fillId="0" borderId="0" xfId="14" applyNumberFormat="1" applyFont="1" applyAlignment="1">
      <alignment horizontal="center" vertical="center"/>
    </xf>
    <xf numFmtId="167" fontId="11" fillId="0" borderId="0" xfId="14" applyNumberFormat="1" applyFont="1" applyAlignment="1">
      <alignment vertical="center"/>
    </xf>
    <xf numFmtId="0" fontId="13" fillId="0" borderId="0" xfId="14" applyFont="1" applyAlignment="1">
      <alignment horizontal="left" vertical="center" indent="1"/>
    </xf>
    <xf numFmtId="0" fontId="13" fillId="0" borderId="0" xfId="18" quotePrefix="1" applyFont="1" applyAlignment="1">
      <alignment horizontal="left"/>
    </xf>
    <xf numFmtId="172" fontId="17" fillId="0" borderId="0" xfId="18" applyNumberFormat="1"/>
    <xf numFmtId="0" fontId="12" fillId="0" borderId="0" xfId="0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0" fontId="23" fillId="0" borderId="0" xfId="0" applyFont="1"/>
    <xf numFmtId="171" fontId="13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horizontal="left" vertical="center" indent="2"/>
    </xf>
    <xf numFmtId="37" fontId="13" fillId="0" borderId="0" xfId="0" applyNumberFormat="1" applyFont="1" applyAlignment="1">
      <alignment horizontal="left" vertical="center" indent="3"/>
    </xf>
    <xf numFmtId="0" fontId="13" fillId="0" borderId="0" xfId="16" applyFont="1" applyAlignment="1">
      <alignment horizontal="left" vertical="center" indent="2"/>
    </xf>
    <xf numFmtId="0" fontId="13" fillId="0" borderId="0" xfId="16" applyFont="1" applyAlignment="1">
      <alignment horizontal="center" vertical="center"/>
    </xf>
    <xf numFmtId="176" fontId="13" fillId="0" borderId="0" xfId="0" quotePrefix="1" applyNumberFormat="1" applyFont="1" applyAlignment="1">
      <alignment horizontal="center" vertical="center"/>
    </xf>
    <xf numFmtId="37" fontId="13" fillId="0" borderId="0" xfId="0" applyNumberFormat="1" applyFont="1" applyAlignment="1">
      <alignment horizontal="left" vertical="center"/>
    </xf>
    <xf numFmtId="37" fontId="13" fillId="0" borderId="0" xfId="0" applyNumberFormat="1" applyFont="1" applyAlignment="1">
      <alignment horizontal="left" vertical="center" indent="1"/>
    </xf>
    <xf numFmtId="37" fontId="13" fillId="0" borderId="0" xfId="304" applyNumberFormat="1" applyFont="1" applyAlignment="1">
      <alignment horizontal="right" vertical="center"/>
    </xf>
    <xf numFmtId="0" fontId="9" fillId="0" borderId="0" xfId="0" applyFont="1"/>
    <xf numFmtId="37" fontId="13" fillId="0" borderId="0" xfId="256" applyNumberFormat="1" applyFont="1" applyAlignment="1">
      <alignment horizontal="right" vertical="center"/>
    </xf>
    <xf numFmtId="37" fontId="13" fillId="0" borderId="0" xfId="0" applyNumberFormat="1" applyFont="1" applyAlignment="1">
      <alignment horizontal="left" vertical="center" indent="4"/>
    </xf>
    <xf numFmtId="0" fontId="13" fillId="0" borderId="0" xfId="0" applyFont="1" applyAlignment="1">
      <alignment horizontal="left" vertical="center" indent="2"/>
    </xf>
    <xf numFmtId="176" fontId="13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left" vertical="center" indent="2"/>
    </xf>
    <xf numFmtId="37" fontId="12" fillId="0" borderId="0" xfId="0" applyNumberFormat="1" applyFont="1" applyAlignment="1">
      <alignment horizontal="center" vertical="center"/>
    </xf>
    <xf numFmtId="37" fontId="12" fillId="0" borderId="0" xfId="0" applyNumberFormat="1" applyFont="1" applyAlignment="1">
      <alignment vertical="center"/>
    </xf>
    <xf numFmtId="171" fontId="13" fillId="0" borderId="0" xfId="0" applyNumberFormat="1" applyFont="1" applyAlignment="1">
      <alignment horizontal="right" vertical="center"/>
    </xf>
    <xf numFmtId="37" fontId="13" fillId="0" borderId="0" xfId="0" quotePrefix="1" applyNumberFormat="1" applyFont="1" applyAlignment="1">
      <alignment horizontal="center" vertical="center"/>
    </xf>
    <xf numFmtId="9" fontId="13" fillId="0" borderId="0" xfId="0" applyNumberFormat="1" applyFont="1" applyAlignment="1">
      <alignment horizontal="left" vertical="center" indent="4"/>
    </xf>
    <xf numFmtId="37" fontId="13" fillId="0" borderId="0" xfId="0" applyNumberFormat="1" applyFont="1" applyAlignment="1">
      <alignment horizontal="left" vertical="center" indent="5"/>
    </xf>
    <xf numFmtId="37" fontId="12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5" fontId="25" fillId="0" borderId="0" xfId="0" applyNumberFormat="1" applyFont="1" applyAlignment="1">
      <alignment vertical="center"/>
    </xf>
    <xf numFmtId="171" fontId="25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118" applyFont="1" applyAlignment="1">
      <alignment horizontal="right" vertical="center"/>
    </xf>
    <xf numFmtId="0" fontId="12" fillId="0" borderId="0" xfId="118" applyFont="1" applyAlignment="1">
      <alignment horizontal="center" vertical="center"/>
    </xf>
    <xf numFmtId="0" fontId="12" fillId="0" borderId="0" xfId="118" applyFont="1" applyAlignment="1">
      <alignment vertical="center"/>
    </xf>
    <xf numFmtId="0" fontId="20" fillId="0" borderId="0" xfId="18" applyFont="1"/>
    <xf numFmtId="0" fontId="11" fillId="0" borderId="0" xfId="14" applyFont="1" applyAlignment="1">
      <alignment horizontal="center" vertical="center" wrapText="1"/>
    </xf>
    <xf numFmtId="37" fontId="13" fillId="0" borderId="0" xfId="118" applyNumberFormat="1" applyFont="1" applyAlignment="1">
      <alignment horizontal="right" vertical="center"/>
    </xf>
    <xf numFmtId="0" fontId="13" fillId="0" borderId="0" xfId="118" applyFont="1" applyAlignment="1">
      <alignment horizontal="center" vertical="center"/>
    </xf>
    <xf numFmtId="166" fontId="24" fillId="0" borderId="0" xfId="1" applyFont="1" applyFill="1"/>
    <xf numFmtId="43" fontId="24" fillId="0" borderId="0" xfId="18" applyNumberFormat="1" applyFont="1"/>
    <xf numFmtId="0" fontId="13" fillId="0" borderId="0" xfId="118" applyFont="1" applyAlignment="1">
      <alignment vertical="center"/>
    </xf>
    <xf numFmtId="41" fontId="13" fillId="0" borderId="0" xfId="118" applyNumberFormat="1" applyFont="1" applyAlignment="1">
      <alignment horizontal="right" vertical="center"/>
    </xf>
    <xf numFmtId="37" fontId="13" fillId="0" borderId="18" xfId="118" applyNumberFormat="1" applyFont="1" applyBorder="1" applyAlignment="1">
      <alignment horizontal="right" vertical="center"/>
    </xf>
    <xf numFmtId="37" fontId="13" fillId="0" borderId="0" xfId="118" applyNumberFormat="1" applyFont="1" applyAlignment="1">
      <alignment vertical="center"/>
    </xf>
    <xf numFmtId="166" fontId="44" fillId="0" borderId="0" xfId="1" applyFont="1" applyFill="1"/>
    <xf numFmtId="0" fontId="13" fillId="0" borderId="0" xfId="118" quotePrefix="1" applyFont="1" applyAlignment="1">
      <alignment horizontal="left" vertical="center"/>
    </xf>
    <xf numFmtId="0" fontId="36" fillId="0" borderId="0" xfId="18" applyFont="1"/>
    <xf numFmtId="0" fontId="35" fillId="0" borderId="0" xfId="18" applyFont="1"/>
    <xf numFmtId="0" fontId="12" fillId="0" borderId="0" xfId="14" applyFont="1" applyAlignment="1">
      <alignment horizontal="center" vertical="center"/>
    </xf>
    <xf numFmtId="0" fontId="19" fillId="0" borderId="0" xfId="14" applyFont="1" applyAlignment="1">
      <alignment horizontal="center" vertical="center"/>
    </xf>
    <xf numFmtId="0" fontId="12" fillId="0" borderId="2" xfId="14" applyFont="1" applyBorder="1" applyAlignment="1">
      <alignment horizontal="right" vertical="center"/>
    </xf>
    <xf numFmtId="0" fontId="19" fillId="0" borderId="0" xfId="14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37" fontId="12" fillId="0" borderId="2" xfId="0" applyNumberFormat="1" applyFont="1" applyBorder="1" applyAlignment="1">
      <alignment horizontal="right" vertical="center"/>
    </xf>
    <xf numFmtId="0" fontId="11" fillId="0" borderId="2" xfId="14" applyFont="1" applyBorder="1" applyAlignment="1">
      <alignment horizontal="center" vertical="center"/>
    </xf>
    <xf numFmtId="0" fontId="11" fillId="0" borderId="0" xfId="14" applyFont="1" applyAlignment="1">
      <alignment horizontal="center" vertical="center"/>
    </xf>
    <xf numFmtId="0" fontId="16" fillId="0" borderId="0" xfId="14" applyFont="1" applyAlignment="1">
      <alignment horizontal="center" vertical="top"/>
    </xf>
    <xf numFmtId="0" fontId="11" fillId="0" borderId="2" xfId="14" applyFont="1" applyBorder="1" applyAlignment="1">
      <alignment horizontal="right" vertical="center"/>
    </xf>
    <xf numFmtId="0" fontId="11" fillId="0" borderId="17" xfId="14" applyFont="1" applyBorder="1" applyAlignment="1">
      <alignment horizontal="center" vertical="center"/>
    </xf>
    <xf numFmtId="0" fontId="11" fillId="0" borderId="3" xfId="15" applyFont="1" applyBorder="1" applyAlignment="1">
      <alignment horizontal="center" vertical="center"/>
    </xf>
    <xf numFmtId="0" fontId="11" fillId="0" borderId="0" xfId="15" applyFont="1" applyAlignment="1">
      <alignment horizontal="center" vertical="center"/>
    </xf>
    <xf numFmtId="0" fontId="11" fillId="0" borderId="2" xfId="15" applyFont="1" applyBorder="1" applyAlignment="1">
      <alignment horizontal="center" vertical="center"/>
    </xf>
    <xf numFmtId="0" fontId="11" fillId="0" borderId="17" xfId="15" applyFont="1" applyBorder="1" applyAlignment="1">
      <alignment horizontal="center" vertical="center"/>
    </xf>
    <xf numFmtId="0" fontId="11" fillId="0" borderId="0" xfId="15" applyFont="1" applyAlignment="1">
      <alignment horizontal="center" vertical="center" wrapText="1"/>
    </xf>
    <xf numFmtId="0" fontId="11" fillId="0" borderId="0" xfId="14" applyFont="1" applyAlignment="1">
      <alignment horizontal="center" vertical="center" wrapText="1"/>
    </xf>
    <xf numFmtId="0" fontId="12" fillId="0" borderId="3" xfId="118" applyFont="1" applyBorder="1" applyAlignment="1">
      <alignment horizontal="center" vertical="center"/>
    </xf>
    <xf numFmtId="0" fontId="19" fillId="0" borderId="0" xfId="118" applyFont="1" applyAlignment="1">
      <alignment horizontal="center" vertical="center"/>
    </xf>
    <xf numFmtId="0" fontId="12" fillId="0" borderId="2" xfId="118" applyFont="1" applyBorder="1" applyAlignment="1">
      <alignment horizontal="right" vertical="center"/>
    </xf>
    <xf numFmtId="0" fontId="12" fillId="0" borderId="2" xfId="118" applyFont="1" applyBorder="1" applyAlignment="1">
      <alignment horizontal="center" vertical="center"/>
    </xf>
    <xf numFmtId="0" fontId="19" fillId="0" borderId="0" xfId="0" applyFont="1" applyAlignment="1">
      <alignment horizontal="center" vertical="justify"/>
    </xf>
    <xf numFmtId="37" fontId="12" fillId="0" borderId="0" xfId="0" applyNumberFormat="1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37" fontId="19" fillId="0" borderId="0" xfId="0" applyNumberFormat="1" applyFont="1" applyAlignment="1">
      <alignment horizontal="center" vertical="justify"/>
    </xf>
  </cellXfs>
  <cellStyles count="320">
    <cellStyle name="Comma" xfId="1" builtinId="3"/>
    <cellStyle name="Comma 10" xfId="58" xr:uid="{4D1C3161-1E2A-4D35-9FCD-9C1617EA0825}"/>
    <cellStyle name="Comma 10 2" xfId="135" xr:uid="{DA1B8D58-08DD-4840-BF16-B69BE68E9525}"/>
    <cellStyle name="Comma 10 2 2" xfId="272" xr:uid="{0B9279F8-EF02-4103-AAD7-DB3A33A1E1B8}"/>
    <cellStyle name="Comma 10 3" xfId="167" xr:uid="{044B9968-C31A-42B7-A6ED-9971B8D2D012}"/>
    <cellStyle name="Comma 10 3 2" xfId="291" xr:uid="{CE47EAEF-3376-4ED2-B8E1-B0A494395094}"/>
    <cellStyle name="Comma 10 3 6 2 2 2" xfId="59" xr:uid="{035493D5-0A87-4693-8455-0CDF0FF4D5F9}"/>
    <cellStyle name="Comma 10 4" xfId="192" xr:uid="{FE4EEDD4-3DA2-463D-866B-197864C8D63B}"/>
    <cellStyle name="Comma 10 4 2" xfId="306" xr:uid="{BA565E28-3DF9-4BF9-AD79-903BAC6A98F7}"/>
    <cellStyle name="Comma 10 5" xfId="257" xr:uid="{4C354FDF-0781-48C1-8FB5-0656D43651DC}"/>
    <cellStyle name="Comma 11" xfId="2" xr:uid="{00000000-0005-0000-0000-000001000000}"/>
    <cellStyle name="Comma 11 2" xfId="88" xr:uid="{A24C40FA-86C7-4120-B6E4-E8BF096525DF}"/>
    <cellStyle name="Comma 12" xfId="91" xr:uid="{1CC0CC27-DE3D-444B-A2AD-5CAB2828E3C7}"/>
    <cellStyle name="Comma 13" xfId="103" xr:uid="{99E66311-369C-41B9-9A6B-E07B11004506}"/>
    <cellStyle name="Comma 13 2" xfId="156" xr:uid="{9559E5B9-4A46-4E4D-93B4-2DD2D627E929}"/>
    <cellStyle name="Comma 13 3" xfId="186" xr:uid="{5ACEE5E6-5D65-4F13-AC39-B5B3E8A4B30A}"/>
    <cellStyle name="Comma 13 4" xfId="212" xr:uid="{16D0C7E6-DD92-4920-AE91-1054491B0C37}"/>
    <cellStyle name="Comma 14" xfId="55" xr:uid="{44424A32-130A-481F-8AFD-2DFADEA7921F}"/>
    <cellStyle name="Comma 14 2" xfId="120" xr:uid="{9AF83A5D-DD11-490E-BD0D-2E1D075400D7}"/>
    <cellStyle name="Comma 14 3" xfId="110" xr:uid="{FA497066-AFE4-483B-8D54-4B7841A9A88D}"/>
    <cellStyle name="Comma 15" xfId="114" xr:uid="{EE3DFC12-478E-473B-A3F8-557D5DEE3882}"/>
    <cellStyle name="Comma 16" xfId="116" xr:uid="{EB0A2FB4-93AE-4451-B2FA-D13E23B115C8}"/>
    <cellStyle name="Comma 16 12" xfId="104" xr:uid="{E751FE3C-C26F-407F-A37E-B89A1090751B}"/>
    <cellStyle name="Comma 16 12 2" xfId="157" xr:uid="{B22EFF3E-B4A7-4FD6-AAA2-561F2F866A2B}"/>
    <cellStyle name="Comma 16 12 3" xfId="187" xr:uid="{50070902-036C-42DE-9BB1-00640129DDB2}"/>
    <cellStyle name="Comma 16 12 4" xfId="213" xr:uid="{8486FADB-71C9-4D14-BAFE-DE4DBBDE5604}"/>
    <cellStyle name="Comma 16 2" xfId="129" xr:uid="{1FDE17DC-72CF-4B45-BF13-3DB675341228}"/>
    <cellStyle name="Comma 16 2 2" xfId="270" xr:uid="{EF3A142A-0AA0-404B-87BA-50CE2FC94AD5}"/>
    <cellStyle name="Comma 17" xfId="122" xr:uid="{076A58B4-3BF9-43FB-8E2E-3E9A93DD1DF9}"/>
    <cellStyle name="Comma 17 2" xfId="160" xr:uid="{8C58365C-62D5-4242-A195-3BE4479876C1}"/>
    <cellStyle name="Comma 17 3" xfId="190" xr:uid="{8A96D7EE-FF11-4CD3-9650-360E5F03343F}"/>
    <cellStyle name="Comma 17 4" xfId="217" xr:uid="{0042BD61-62EB-46EA-927D-185B0D29C235}"/>
    <cellStyle name="Comma 18" xfId="124" xr:uid="{97E89B02-9DBD-42B9-9D19-DD87ACF79302}"/>
    <cellStyle name="Comma 19" xfId="57" xr:uid="{7E239F11-A18B-4042-B794-3F9CC3F722E5}"/>
    <cellStyle name="Comma 2" xfId="3" xr:uid="{00000000-0005-0000-0000-000002000000}"/>
    <cellStyle name="Comma 2 10" xfId="220" xr:uid="{DE7882B2-E4F9-4A08-898A-2649F6ABC354}"/>
    <cellStyle name="Comma 2 11" xfId="240" xr:uid="{39CFFBD8-4FA4-485F-B10D-13FBDA6417C5}"/>
    <cellStyle name="Comma 2 2" xfId="4" xr:uid="{00000000-0005-0000-0000-000003000000}"/>
    <cellStyle name="Comma 2 2 2" xfId="5" xr:uid="{00000000-0005-0000-0000-000004000000}"/>
    <cellStyle name="Comma 2 2 2 2" xfId="31" xr:uid="{C9CDF64E-05A3-4D94-9521-677317AD1173}"/>
    <cellStyle name="Comma 2 2 2 2 2" xfId="234" xr:uid="{41ED799B-E4A9-4A19-A5EB-BEC9888051F9}"/>
    <cellStyle name="Comma 2 2 2 3" xfId="85" xr:uid="{F6713024-138F-424A-8BA7-65C141F9171D}"/>
    <cellStyle name="Comma 2 2 2 3 2" xfId="237" xr:uid="{EAB0C6ED-6834-45E1-8541-E4923F9592E4}"/>
    <cellStyle name="Comma 2 2 2 4" xfId="150" xr:uid="{5F731F6E-E5FC-493D-8C09-922517B28DF2}"/>
    <cellStyle name="Comma 2 2 2 5" xfId="181" xr:uid="{4929DA7D-7CC0-4787-A50B-17408727C010}"/>
    <cellStyle name="Comma 2 2 2 6" xfId="206" xr:uid="{C2488CC2-E360-487F-A6A0-3B6F8213B590}"/>
    <cellStyle name="Comma 2 2 2 7" xfId="232" xr:uid="{9275C00B-F958-4DD0-AA10-27E6DDED9CEC}"/>
    <cellStyle name="Comma 2 2 3" xfId="61" xr:uid="{90034208-7D9B-4637-BC16-F92B33742E2A}"/>
    <cellStyle name="Comma 2 2 3 2" xfId="259" xr:uid="{C85C1237-C57B-402B-B2A6-3E56340A0A48}"/>
    <cellStyle name="Comma 2 2 4" xfId="137" xr:uid="{6187A2C5-8FD7-40DA-9691-26386DF54494}"/>
    <cellStyle name="Comma 2 2 4 2" xfId="274" xr:uid="{901BCDC4-B670-4B2C-8B65-06A957772713}"/>
    <cellStyle name="Comma 2 2 5" xfId="169" xr:uid="{84C3112A-488C-433D-B417-B8E7047126D5}"/>
    <cellStyle name="Comma 2 2 5 2" xfId="293" xr:uid="{E978CFBD-429E-4ADE-B3C1-96D25EE0AA93}"/>
    <cellStyle name="Comma 2 2 6" xfId="194" xr:uid="{1141377A-C8CE-420F-BD51-E4CE65F78E2E}"/>
    <cellStyle name="Comma 2 2 6 2" xfId="308" xr:uid="{19E433B4-3463-4C91-A386-5214FF28B56E}"/>
    <cellStyle name="Comma 2 2 7" xfId="225" xr:uid="{C5A2098F-6BF5-46B0-A4FB-A42240EED8A0}"/>
    <cellStyle name="Comma 2 2 8" xfId="115" xr:uid="{62261852-F443-414F-93ED-AF2BDC4655DA}"/>
    <cellStyle name="Comma 2 2 8 2" xfId="159" xr:uid="{BCA64DBD-04BE-4A37-A8BC-D1AB85FF3CF2}"/>
    <cellStyle name="Comma 2 2 8 3" xfId="189" xr:uid="{335BC22D-5104-49B3-A64E-391611F3DA08}"/>
    <cellStyle name="Comma 2 2 8 4" xfId="215" xr:uid="{566CBEF2-0C90-462A-B61F-44088F87517E}"/>
    <cellStyle name="Comma 2 2 8 5" xfId="224" xr:uid="{F51E1145-FE3F-4384-A83C-E9A87E3AEFA4}"/>
    <cellStyle name="Comma 2 3" xfId="43" xr:uid="{48A636B8-36BC-432D-BEFC-F863A8156F26}"/>
    <cellStyle name="Comma 2 3 2" xfId="62" xr:uid="{832DD706-8C8F-4977-BAAD-99ABDD795CF0}"/>
    <cellStyle name="Comma 2 3 3" xfId="138" xr:uid="{EA1EA66A-E173-4D6A-8AEA-3C61921C929C}"/>
    <cellStyle name="Comma 2 3 4" xfId="170" xr:uid="{55CF130E-2A73-47AC-8197-42A9C1DA1A9D}"/>
    <cellStyle name="Comma 2 3 5" xfId="195" xr:uid="{A92AD553-6BBF-471E-8343-7E9EE5F0C540}"/>
    <cellStyle name="Comma 2 3 6" xfId="252" xr:uid="{324ADC2A-3D6A-4794-8E01-619A105A0513}"/>
    <cellStyle name="Comma 2 4" xfId="87" xr:uid="{ED94EA99-D8B6-41DB-B0A2-060B49AD1D6A}"/>
    <cellStyle name="Comma 2 5" xfId="119" xr:uid="{A7F83C9B-DC97-41F3-8C51-DDF7337036EF}"/>
    <cellStyle name="Comma 2 5 2" xfId="268" xr:uid="{202DAD64-E592-433A-B8B4-D4229569C3C0}"/>
    <cellStyle name="Comma 2 6" xfId="60" xr:uid="{014E8DD8-A3D8-463F-B016-A10CD5C68F64}"/>
    <cellStyle name="Comma 2 6 2" xfId="258" xr:uid="{FBCD14F0-017A-4CD4-A7C9-E163DDBE55AE}"/>
    <cellStyle name="Comma 2 7" xfId="136" xr:uid="{EBFB84A0-01F6-4C4A-A0DF-F3BD03421C59}"/>
    <cellStyle name="Comma 2 7 2" xfId="273" xr:uid="{2BEB8FBF-A728-48CB-A923-BD3588BA07F7}"/>
    <cellStyle name="Comma 2 8" xfId="168" xr:uid="{178AB26D-A718-4D94-B0C2-D124A50A9921}"/>
    <cellStyle name="Comma 2 8 2" xfId="292" xr:uid="{FAEEA6C4-867B-4535-B9E3-112200A8DF88}"/>
    <cellStyle name="Comma 2 9" xfId="193" xr:uid="{233DA191-F261-47F5-9076-7DBD92795BB2}"/>
    <cellStyle name="Comma 2 9 2" xfId="307" xr:uid="{160027AB-7ADA-412B-8299-56EF2E3613FA}"/>
    <cellStyle name="Comma 3" xfId="6" xr:uid="{00000000-0005-0000-0000-000005000000}"/>
    <cellStyle name="Comma 3 2" xfId="7" xr:uid="{00000000-0005-0000-0000-000006000000}"/>
    <cellStyle name="Comma 3 2 2" xfId="46" xr:uid="{BB18D702-F281-4A1D-B9FD-B993F11C179D}"/>
    <cellStyle name="Comma 3 2 2 2" xfId="253" xr:uid="{F9EBA660-639E-4985-8B79-5561B499D893}"/>
    <cellStyle name="Comma 3 2 3" xfId="117" xr:uid="{5A019C2C-7A18-449D-9712-102DAEA87C7A}"/>
    <cellStyle name="Comma 3 2 3 2" xfId="267" xr:uid="{2992D11E-89AC-42BB-B1C0-F0A1B1E17CD5}"/>
    <cellStyle name="Comma 3 2 4" xfId="229" xr:uid="{A6ABAC47-4634-4A7D-A54D-44FCC6945EA6}"/>
    <cellStyle name="Comma 3 3" xfId="8" xr:uid="{00000000-0005-0000-0000-000007000000}"/>
    <cellStyle name="Comma 3 4" xfId="9" xr:uid="{00000000-0005-0000-0000-000008000000}"/>
    <cellStyle name="Comma 3 5" xfId="40" xr:uid="{62A0F91D-83E3-468A-803E-A5626B630818}"/>
    <cellStyle name="Comma 3 5 2" xfId="250" xr:uid="{AFCE1B96-3FA7-4A98-9EB2-22B0AC4BB3BB}"/>
    <cellStyle name="Comma 3 6" xfId="63" xr:uid="{87B24E7B-C998-471C-8F4A-95F0C837215A}"/>
    <cellStyle name="Comma 3 6 2" xfId="260" xr:uid="{1CFF6FD7-E19F-42F4-94A7-0CB9CE86E4B8}"/>
    <cellStyle name="Comma 3 7" xfId="139" xr:uid="{3D240FE1-D6A5-4E61-9180-F19853214FA7}"/>
    <cellStyle name="Comma 3 7 2" xfId="275" xr:uid="{F15E086E-41C1-4140-AC8A-7B18DB32DA9C}"/>
    <cellStyle name="Comma 3 8" xfId="171" xr:uid="{5345032C-4821-4B06-A764-EE06E90E9C67}"/>
    <cellStyle name="Comma 3 8 2" xfId="294" xr:uid="{98D52A66-8F73-436C-979C-BFB96BA456D0}"/>
    <cellStyle name="Comma 3 9" xfId="196" xr:uid="{B56309FF-DEF4-4402-BEBC-764464A1E766}"/>
    <cellStyle name="Comma 3 9 2" xfId="309" xr:uid="{CC22B2D4-6C87-466C-8314-D92CC4F0C3E8}"/>
    <cellStyle name="Comma 4" xfId="10" xr:uid="{00000000-0005-0000-0000-000009000000}"/>
    <cellStyle name="Comma 4 2" xfId="11" xr:uid="{00000000-0005-0000-0000-00000A000000}"/>
    <cellStyle name="Comma 4 2 2" xfId="50" xr:uid="{ECCD7849-B15E-475C-BFDB-0772AF5BE537}"/>
    <cellStyle name="Comma 4 2 3" xfId="241" xr:uid="{7C20555D-D659-496E-A001-D90517D9A677}"/>
    <cellStyle name="Comma 4 3" xfId="12" xr:uid="{00000000-0005-0000-0000-00000B000000}"/>
    <cellStyle name="Comma 4 3 2" xfId="65" xr:uid="{4EB86385-3176-4E27-9DB7-270BED0A4609}"/>
    <cellStyle name="Comma 4 4" xfId="47" xr:uid="{822AC656-6F24-454A-A7A8-D6938E261689}"/>
    <cellStyle name="Comma 4 4 2" xfId="254" xr:uid="{A7A0500F-584B-4DAE-A2C7-B6CC07AFB0F1}"/>
    <cellStyle name="Comma 4 5" xfId="64" xr:uid="{9A375919-DF71-4B3A-9D92-80EFF7F94C65}"/>
    <cellStyle name="Comma 4 6" xfId="236" xr:uid="{DAF5369D-7047-4106-8BDE-B6B5A6CE2C5C}"/>
    <cellStyle name="Comma 5" xfId="33" xr:uid="{76C351DE-4EFC-49D1-9187-2C1BB081328D}"/>
    <cellStyle name="Comma 5 2" xfId="92" xr:uid="{801223DF-8606-4268-9E47-321C9A5567EF}"/>
    <cellStyle name="Comma 5 3" xfId="101" xr:uid="{D1BD10E5-E023-408F-A962-3548888C8D45}"/>
    <cellStyle name="Comma 5 4" xfId="113" xr:uid="{5252E1BF-F710-43ED-B99C-52B99145F112}"/>
    <cellStyle name="Comma 5 4 2" xfId="247" xr:uid="{E0B59469-9854-4941-B3A2-077740F3182D}"/>
    <cellStyle name="Comma 5 5" xfId="66" xr:uid="{4DDCBE41-994F-499B-999B-F9D10188D45F}"/>
    <cellStyle name="Comma 6" xfId="20" xr:uid="{D82D8DD7-7C0B-4F13-A31F-FAE16DB337FD}"/>
    <cellStyle name="Comma 6 2" xfId="49" xr:uid="{B3940F8F-73B0-4753-BFA7-50EC931CE4AB}"/>
    <cellStyle name="Comma 6 2 2" xfId="255" xr:uid="{0A216EA4-F49F-41AF-A946-B0479BD0EC38}"/>
    <cellStyle name="Comma 6 3" xfId="67" xr:uid="{FA73F088-907C-4038-BFE0-B50E8DAAC466}"/>
    <cellStyle name="Comma 6 4" xfId="140" xr:uid="{B504BD3C-3F3B-4630-BDA8-8E19EACE63AA}"/>
    <cellStyle name="Comma 6 5" xfId="172" xr:uid="{81339F2C-1B32-4DA5-80DE-C917BDF5741F}"/>
    <cellStyle name="Comma 6 6" xfId="197" xr:uid="{E7EBC64C-12EE-408A-B159-BE9DF099AD7D}"/>
    <cellStyle name="Comma 6 7" xfId="242" xr:uid="{8D84694A-4A70-4FBC-B59F-9C444AE7B702}"/>
    <cellStyle name="Comma 7" xfId="42" xr:uid="{0654C91B-DBE1-41EC-8711-59F96C70D623}"/>
    <cellStyle name="Comma 7 2" xfId="93" xr:uid="{79EABE66-E1CD-4B55-A56D-A22B88AC5E05}"/>
    <cellStyle name="Comma 7 2 2" xfId="152" xr:uid="{52FC6F38-548E-47C0-8B5E-FDC3652D7130}"/>
    <cellStyle name="Comma 7 2 3" xfId="182" xr:uid="{DE43F953-E183-4F19-8017-573203B35128}"/>
    <cellStyle name="Comma 7 2 4" xfId="208" xr:uid="{68BEEAC9-84E0-4F7B-A808-0ECF7BC5ED9E}"/>
    <cellStyle name="Comma 7 3" xfId="68" xr:uid="{DD1A5AA1-3F6E-4D01-A6DA-1AD0BDE509E4}"/>
    <cellStyle name="Comma 7 4" xfId="141" xr:uid="{2D6A71EE-E25C-4A3C-BCBD-64E839296B38}"/>
    <cellStyle name="Comma 7 5" xfId="173" xr:uid="{2C6B40E1-BEA5-46BD-AE28-429A8B000016}"/>
    <cellStyle name="Comma 7 6" xfId="198" xr:uid="{CECA705A-D38C-4DD6-A83C-C6AD12E657EA}"/>
    <cellStyle name="Comma 7 7" xfId="221" xr:uid="{08EA7313-123D-40D8-AB90-8C3930768FBC}"/>
    <cellStyle name="Comma 73" xfId="69" xr:uid="{121AF50F-E46B-4763-9E8B-3558A9A09361}"/>
    <cellStyle name="Comma 73 2" xfId="94" xr:uid="{22FC5126-8341-40B3-AE21-98CB637F2048}"/>
    <cellStyle name="Comma 8" xfId="70" xr:uid="{3055210B-3E87-4428-894C-8770FE0FA5C2}"/>
    <cellStyle name="Comma 8 2" xfId="142" xr:uid="{D67F4983-11AD-4BFC-885B-230AA927BE3F}"/>
    <cellStyle name="Comma 8 2 2" xfId="276" xr:uid="{FF43CD32-438B-42AC-AE34-0B427776DC93}"/>
    <cellStyle name="Comma 8 3" xfId="174" xr:uid="{C6489AEB-840D-41B1-8F8F-AEC754FBE89B}"/>
    <cellStyle name="Comma 8 3 2" xfId="295" xr:uid="{809CCE0B-31BD-48C6-90B1-FBF79839E212}"/>
    <cellStyle name="Comma 8 4" xfId="199" xr:uid="{7E5BA22F-AEB2-4D55-BE5B-AF8E6845BC95}"/>
    <cellStyle name="Comma 8 4 2" xfId="310" xr:uid="{07A1145A-35F1-46A7-B5D1-63F2C6E30480}"/>
    <cellStyle name="Comma 8 5" xfId="261" xr:uid="{CDA149F4-286E-479F-B8F0-13AC1DE72C72}"/>
    <cellStyle name="Comma 9" xfId="71" xr:uid="{A8344B35-8E44-40FF-87E0-A73DC0C2BF72}"/>
    <cellStyle name="Comma 9 2" xfId="143" xr:uid="{CBD43329-E2FA-4AEF-9C93-A7BE4ECD9C00}"/>
    <cellStyle name="Comma 9 2 2" xfId="277" xr:uid="{E0BE00D5-5E41-417A-8EE0-FF395330EB87}"/>
    <cellStyle name="Comma 9 3" xfId="175" xr:uid="{78634377-D79B-42B6-8406-B8C8F0AE8277}"/>
    <cellStyle name="Comma 9 3 2" xfId="296" xr:uid="{2E8FA540-A964-441B-B0FF-FC752E9DAC06}"/>
    <cellStyle name="Comma 9 4" xfId="200" xr:uid="{7637CF5F-9EE7-4026-9804-1BE937CDA64A}"/>
    <cellStyle name="Comma 9 4 2" xfId="311" xr:uid="{AD2211DD-3A90-4252-A500-F57368382349}"/>
    <cellStyle name="Comma 9 5" xfId="262" xr:uid="{E35535CE-9AC5-466C-8FF3-5861C0184F44}"/>
    <cellStyle name="Debit" xfId="21" xr:uid="{A50D562B-2831-4493-8BB9-B4E69FD73B35}"/>
    <cellStyle name="Debit subtotal" xfId="24" xr:uid="{FF7D1E06-8037-4E54-8950-41DB647FBB84}"/>
    <cellStyle name="Debit subtotal 2" xfId="98" xr:uid="{B8337D8A-40DF-4CF6-B0EF-E5073BA1C3AC}"/>
    <cellStyle name="Debit subtotal 2 2" xfId="154" xr:uid="{3FF60C2D-4F5C-4981-8624-2FE994155E20}"/>
    <cellStyle name="Debit subtotal 2 2 2" xfId="286" xr:uid="{955C60B9-5294-4AFF-86C8-C53705F141AE}"/>
    <cellStyle name="Debit subtotal 2 3" xfId="162" xr:uid="{9C297A48-8093-4984-AA5F-8463101C56D7}"/>
    <cellStyle name="Debit subtotal 2 3 2" xfId="288" xr:uid="{F9E559DC-647F-45EF-A0FC-889CCDFE8CD1}"/>
    <cellStyle name="Debit subtotal 2 4" xfId="145" xr:uid="{518ECC83-52D5-489A-86C8-A2561723FCF6}"/>
    <cellStyle name="Debit subtotal 2 4 2" xfId="279" xr:uid="{C6EF8980-F163-4B1D-94A8-F43CF2762F23}"/>
    <cellStyle name="Debit subtotal 2 5" xfId="184" xr:uid="{D0FF07DB-2E39-40E1-9957-964244AB1B6C}"/>
    <cellStyle name="Debit subtotal 2 5 2" xfId="303" xr:uid="{2E27DB4C-0A1D-4A2D-94C2-7C42B3DBC219}"/>
    <cellStyle name="Debit subtotal 2 6" xfId="210" xr:uid="{DBA44F0B-856A-4E43-AFB8-C8F1939BB1AD}"/>
    <cellStyle name="Debit subtotal 2 6 2" xfId="318" xr:uid="{4040F617-9A36-46BB-9DCE-8CE15C995887}"/>
    <cellStyle name="Debit subtotal 2 7" xfId="207" xr:uid="{46A05FC7-C50A-4359-9676-71B7FB372D78}"/>
    <cellStyle name="Debit subtotal 3" xfId="149" xr:uid="{5B6B17FF-22A8-43BC-831C-A9F68B4AFEF8}"/>
    <cellStyle name="Debit subtotal 3 2" xfId="283" xr:uid="{256146F9-D4A3-4A7B-81EB-6DAA3DACCA10}"/>
    <cellStyle name="Debit subtotal 4" xfId="164" xr:uid="{56AD1337-C752-47A3-B7AA-65D40916BBB5}"/>
    <cellStyle name="Debit subtotal 4 2" xfId="290" xr:uid="{269EFAE7-0988-4E12-BBBE-52C3A596ED06}"/>
    <cellStyle name="Debit subtotal 5" xfId="161" xr:uid="{CFE2AE89-90C2-496A-A81E-0F4AF07A30B4}"/>
    <cellStyle name="Debit subtotal 5 2" xfId="287" xr:uid="{CFE895E9-E208-44BA-B799-3C6C3422DAA8}"/>
    <cellStyle name="Debit subtotal 6" xfId="180" xr:uid="{D48822F8-4A8D-4F08-A8ED-43EC9AE0F9E8}"/>
    <cellStyle name="Debit subtotal 6 2" xfId="301" xr:uid="{8661453D-CA88-4400-B5DC-2091403B0ED8}"/>
    <cellStyle name="Debit subtotal 7" xfId="205" xr:uid="{EFDF362C-684D-42DE-8D6E-995D817170E9}"/>
    <cellStyle name="Debit subtotal 7 2" xfId="316" xr:uid="{213872AB-8F6C-4BFB-937A-FFAF312C8151}"/>
    <cellStyle name="Debit subtotal 8" xfId="218" xr:uid="{95EF9183-3C01-4479-AECB-E112D45B18C5}"/>
    <cellStyle name="Debit Total" xfId="23" xr:uid="{0C11BA19-72E6-48F9-8C33-F8C970C12A76}"/>
    <cellStyle name="Debit Total 2" xfId="97" xr:uid="{C6E54153-4059-414B-B148-41E1D87012E6}"/>
    <cellStyle name="Debit Total 2 2" xfId="153" xr:uid="{5EE36DAA-A27B-4223-8CB2-5434082C11BB}"/>
    <cellStyle name="Debit Total 2 2 2" xfId="285" xr:uid="{ACC3E58B-8F80-48CB-967C-1DE9A002697C}"/>
    <cellStyle name="Debit Total 2 3" xfId="151" xr:uid="{CDDCD52A-E336-45B7-B9A2-0B40461638D4}"/>
    <cellStyle name="Debit Total 2 3 2" xfId="284" xr:uid="{231815A9-CF93-4B45-B98B-92FE366AE6F5}"/>
    <cellStyle name="Debit Total 2 4" xfId="163" xr:uid="{1CD5EA9A-1B94-4966-9C1F-892FC37FAC4E}"/>
    <cellStyle name="Debit Total 2 4 2" xfId="289" xr:uid="{E143640F-D080-4F94-B006-FE14360EDA85}"/>
    <cellStyle name="Debit Total 2 5" xfId="183" xr:uid="{3410BA5E-A23E-4E49-9AB3-8DD5F744C59F}"/>
    <cellStyle name="Debit Total 2 5 2" xfId="302" xr:uid="{CA36CA90-22AB-4759-A6AC-1497291FC4EE}"/>
    <cellStyle name="Debit Total 2 6" xfId="209" xr:uid="{BF84BF31-F921-4E2C-8129-3A1AA208C09E}"/>
    <cellStyle name="Debit Total 2 6 2" xfId="317" xr:uid="{1D73D2FE-02E3-4BEB-87BB-5E3DC7C27D27}"/>
    <cellStyle name="Debit Total 2 7" xfId="216" xr:uid="{95A8650A-320A-46DF-A2C4-E3E7F2AAB561}"/>
    <cellStyle name="Debit Total 3" xfId="132" xr:uid="{1832B7AB-E902-446F-8F29-4670A1AB413A}"/>
    <cellStyle name="Debit Total 3 2" xfId="271" xr:uid="{5EBA8C9D-64D3-49CE-94DE-BE4D7BC33C67}"/>
    <cellStyle name="Normal" xfId="0" builtinId="0"/>
    <cellStyle name="Normal - Style1" xfId="118" xr:uid="{1116D202-9481-4D7D-9957-EC777BDE1FC3}"/>
    <cellStyle name="Normal 10" xfId="54" xr:uid="{D32EEA76-B1AF-4103-9D7E-46930DD89E5D}"/>
    <cellStyle name="Normal 10 2" xfId="108" xr:uid="{086501C2-B44C-4A9E-9B5B-264D998C457E}"/>
    <cellStyle name="Normal 10 23" xfId="105" xr:uid="{FC4A597A-E7F8-4B14-91A7-20FE5EEDCC05}"/>
    <cellStyle name="Normal 11" xfId="111" xr:uid="{4CD2634F-A206-4066-B8C5-741C32782C1A}"/>
    <cellStyle name="Normal 12" xfId="121" xr:uid="{DAA28579-C712-44A3-B911-87305D3AC3AC}"/>
    <cellStyle name="Normal 13" xfId="123" xr:uid="{F52845E7-4FD3-48E6-93A3-6EC595A56170}"/>
    <cellStyle name="Normal 13 2 2" xfId="44" xr:uid="{A6844917-AF8E-49B4-AF7C-3633343655F6}"/>
    <cellStyle name="Normal 139" xfId="72" xr:uid="{55D40D4B-D313-4FC9-9D91-70429F08A5F6}"/>
    <cellStyle name="Normal 14" xfId="56" xr:uid="{51042077-DCDC-4393-B34D-CDCD938CBF19}"/>
    <cellStyle name="Normal 15" xfId="126" xr:uid="{4B0B85F3-411B-462D-9B41-38FCC807E43B}"/>
    <cellStyle name="Normal 16" xfId="90" xr:uid="{A534C375-0904-48F7-A9E0-5003A1095E68}"/>
    <cellStyle name="Normal 16 2" xfId="235" xr:uid="{C91B2D26-E95B-4830-BDA1-7A7BA791FAC2}"/>
    <cellStyle name="Normal 17" xfId="133" xr:uid="{84139C78-C5FB-4A57-A684-A73AE7F7E46A}"/>
    <cellStyle name="Normal 18" xfId="84" xr:uid="{6DDF4D74-ECAB-48F9-AFDD-E6D1A4D43B54}"/>
    <cellStyle name="Normal 19" xfId="134" xr:uid="{F1A57913-6FCC-4D57-87C1-3B329D436FC7}"/>
    <cellStyle name="Normal 2" xfId="13" xr:uid="{00000000-0005-0000-0000-00000D000000}"/>
    <cellStyle name="Normal 2 10" xfId="35" xr:uid="{8A308F33-21BB-4BFF-9D21-EB42056CC705}"/>
    <cellStyle name="Normal 2 11" xfId="73" xr:uid="{615285DE-5529-45B7-A00D-1CEA36104A2A}"/>
    <cellStyle name="Normal 2 11 2" xfId="263" xr:uid="{6C944E3F-3A1F-4DF7-8C43-DF93C59783F2}"/>
    <cellStyle name="Normal 2 12" xfId="144" xr:uid="{30DF8268-FC5F-470B-8832-B9D7F48A5E27}"/>
    <cellStyle name="Normal 2 12 2" xfId="278" xr:uid="{1D37A872-212A-4149-A101-AF9284D67F96}"/>
    <cellStyle name="Normal 2 13" xfId="128" xr:uid="{68B402C0-4F6D-409B-8B17-5ACAE506AB81}"/>
    <cellStyle name="Normal 2 14" xfId="176" xr:uid="{8EE6DDD9-1073-4394-9311-13DB2F7A2DD8}"/>
    <cellStyle name="Normal 2 14 2" xfId="297" xr:uid="{C7397F88-0918-428E-8A98-02FBBD6BD6FC}"/>
    <cellStyle name="Normal 2 15" xfId="201" xr:uid="{D313AFB1-F5D1-4593-8962-3AFFC038C656}"/>
    <cellStyle name="Normal 2 15 2" xfId="312" xr:uid="{926BEF0A-8814-4219-8DA3-E2DB4067092E}"/>
    <cellStyle name="Normal 2 2" xfId="14" xr:uid="{00000000-0005-0000-0000-00000E000000}"/>
    <cellStyle name="Normal 2 2 16 3" xfId="75" xr:uid="{79827424-9B58-4F15-91EB-BD00D8C83472}"/>
    <cellStyle name="Normal 2 2 2" xfId="26" xr:uid="{6B94AC31-08F3-4343-AE2D-4531DF77EB7E}"/>
    <cellStyle name="Normal 2 2 2 2" xfId="130" xr:uid="{AC97CBCD-1CF6-4E9A-A8F9-C19D4470D9EE}"/>
    <cellStyle name="Normal 2 2 3" xfId="34" xr:uid="{E3282856-771B-48F8-95CE-39E70DA2D4EF}"/>
    <cellStyle name="Normal 2 2 3 2" xfId="249" xr:uid="{1FDCD59E-6BFD-49E8-A4B9-D4BA75B6F419}"/>
    <cellStyle name="Normal 2 2 4" xfId="74" xr:uid="{3BD0DDBE-DD7C-4060-8A65-4953EB7D488B}"/>
    <cellStyle name="Normal 2 2 5" xfId="245" xr:uid="{DD9F5DC6-FCD3-433F-8319-0B9440B740E4}"/>
    <cellStyle name="Normal 2 2 5 2" xfId="319" xr:uid="{D2C484F9-D3E2-40CE-9AFE-2D8317A5FF9C}"/>
    <cellStyle name="Normal 2 2 8" xfId="15" xr:uid="{00000000-0005-0000-0000-00000F000000}"/>
    <cellStyle name="Normal 2 2_1) สรุปงบลงทุน 2554" xfId="22" xr:uid="{FD8758D4-E6A1-49A5-8CD0-FE73A9F450F3}"/>
    <cellStyle name="Normal 2 3" xfId="28" xr:uid="{5895317D-CDD6-46C7-8FFA-E599604C4097}"/>
    <cellStyle name="Normal 2 3 2" xfId="99" xr:uid="{27A8E623-A281-4C45-99C4-F7B20BD1E20D}"/>
    <cellStyle name="Normal 2 3 3" xfId="112" xr:uid="{F33A2BF8-4E51-4B38-B031-FBB34917B788}"/>
    <cellStyle name="Normal 2 4" xfId="29" xr:uid="{AA406A51-CE08-4927-A0FE-2B31AEE716FF}"/>
    <cellStyle name="Normal 2 5" xfId="30" xr:uid="{A58A69FE-5F8B-4625-8339-BA14D51C1A39}"/>
    <cellStyle name="Normal 2 5 2" xfId="48" xr:uid="{E3A41268-8C19-4686-A0DD-81396D44AEFD}"/>
    <cellStyle name="Normal 2 6" xfId="38" xr:uid="{98AD13B2-AAD4-499D-8D17-18233679CAD2}"/>
    <cellStyle name="Normal 2 7" xfId="39" xr:uid="{E3BD2383-0525-4C84-AC96-C286CD49CFD3}"/>
    <cellStyle name="Normal 2 8" xfId="27" xr:uid="{487FA69A-CB20-474C-A305-F060055E9346}"/>
    <cellStyle name="Normal 2 9" xfId="52" xr:uid="{288A6D4B-7531-4901-ADA2-B5BBFF7F13F7}"/>
    <cellStyle name="Normal 20" xfId="158" xr:uid="{4935DA45-3EFE-4DB5-B3EF-0D4E5D7B85BB}"/>
    <cellStyle name="Normal 21" xfId="165" xr:uid="{2818167D-CFF3-4908-AB65-C7BC87B4DA0B}"/>
    <cellStyle name="Normal 22" xfId="166" xr:uid="{6DF0D48E-E1A3-4016-8740-E1A59E4ADB21}"/>
    <cellStyle name="Normal 23" xfId="188" xr:uid="{BED07094-C88D-4677-A8C9-1C38793B6968}"/>
    <cellStyle name="Normal 23 2" xfId="305" xr:uid="{94537BAC-C382-408E-96EB-BD8BAAA0777B}"/>
    <cellStyle name="Normal 24" xfId="127" xr:uid="{11846CF6-15B9-4287-B939-FF93206F83A8}"/>
    <cellStyle name="Normal 24 2" xfId="269" xr:uid="{A822D666-9540-406C-B90E-7FF02EAB07C0}"/>
    <cellStyle name="Normal 25" xfId="191" xr:uid="{77F2A034-F555-48E1-B9A2-7ADA16280866}"/>
    <cellStyle name="Normal 26" xfId="214" xr:uid="{A67710D4-27CE-4435-8241-40BBDB297F4D}"/>
    <cellStyle name="Normal 27" xfId="219" xr:uid="{AAFA69DF-61DA-400A-8666-4B814544AA9D}"/>
    <cellStyle name="Normal 28" xfId="226" xr:uid="{509E8924-FD9D-448F-ADC4-21872CBD186A}"/>
    <cellStyle name="Normal 29" xfId="230" xr:uid="{23A3F28A-C339-46E4-809F-E98C41C64F10}"/>
    <cellStyle name="Normal 3" xfId="16" xr:uid="{00000000-0005-0000-0000-000010000000}"/>
    <cellStyle name="Normal 3 2" xfId="41" xr:uid="{52996DA4-F468-495E-BCFA-04FF7E6CDCF6}"/>
    <cellStyle name="Normal 3 2 2" xfId="86" xr:uid="{7AB5C68B-FD7F-4C03-A9EF-5A30964A1FD8}"/>
    <cellStyle name="Normal 3 2 2 2" xfId="17" xr:uid="{00000000-0005-0000-0000-000011000000}"/>
    <cellStyle name="Normal 3 2 3" xfId="228" xr:uid="{92090E97-1C45-4C16-A40D-4B274CB4786E}"/>
    <cellStyle name="Normal 3 2 4" xfId="251" xr:uid="{66FBEF39-ABA7-402D-B450-34C9DC72E540}"/>
    <cellStyle name="Normal 3 3" xfId="76" xr:uid="{3F1610F1-8DB3-48E9-9778-B81AF021E80F}"/>
    <cellStyle name="Normal 3 4" xfId="238" xr:uid="{84134804-CB47-461A-9457-76FD61E27696}"/>
    <cellStyle name="Normal 30" xfId="223" xr:uid="{C81A32E0-F94E-4A2B-836D-7DF102BE028F}"/>
    <cellStyle name="Normal 31" xfId="222" xr:uid="{B02571C7-C300-465A-B58A-1384106D10A6}"/>
    <cellStyle name="Normal 32" xfId="231" xr:uid="{DD4BACF7-BAA3-49D7-8C1A-085554037B18}"/>
    <cellStyle name="Normal 33" xfId="239" xr:uid="{3F01AE3F-CBDC-4408-B761-C8FD3BE09AFD}"/>
    <cellStyle name="Normal 34" xfId="243" xr:uid="{CE82DB6F-EE29-4B50-9260-07FCF9961CAB}"/>
    <cellStyle name="Normal 35" xfId="244" xr:uid="{4F3292EF-A34C-45FA-A468-2B57AAA31637}"/>
    <cellStyle name="Normal 36" xfId="246" xr:uid="{4A853F8A-CDB5-47FA-9BC0-51DA7A271D5B}"/>
    <cellStyle name="Normal 37" xfId="248" xr:uid="{B8827CF3-0004-4F56-AC38-250430526700}"/>
    <cellStyle name="Normal 38" xfId="304" xr:uid="{679EA81A-DE0D-43F6-85E8-B9CA534EF516}"/>
    <cellStyle name="Normal 39" xfId="256" xr:uid="{01835F28-A734-47D0-B961-EFA3C850A037}"/>
    <cellStyle name="Normal 4" xfId="18" xr:uid="{00000000-0005-0000-0000-000012000000}"/>
    <cellStyle name="Normal 4 2" xfId="32" xr:uid="{DAE97E43-A7FE-45A5-98FA-2B3B5AC27446}"/>
    <cellStyle name="Normal 4 3" xfId="95" xr:uid="{DB1B5F4C-6ABB-4BB3-A1FA-DC82F17735BD}"/>
    <cellStyle name="Normal 4 4" xfId="77" xr:uid="{25019C7B-7D0D-469B-8DA6-404A8C7564BA}"/>
    <cellStyle name="Normal 5" xfId="19" xr:uid="{7D7542CA-535C-46F9-8E89-68765DB1B1CD}"/>
    <cellStyle name="Normal 5 2" xfId="78" xr:uid="{87F75EE1-4789-4D83-9E60-E84344415C4E}"/>
    <cellStyle name="Normal 5 2 2" xfId="264" xr:uid="{6A119B87-7696-4A8E-AAE3-2F765E4744D5}"/>
    <cellStyle name="Normal 5 3" xfId="146" xr:uid="{76C8F52A-D603-40CF-A232-B5739B3B9AEF}"/>
    <cellStyle name="Normal 5 3 2" xfId="280" xr:uid="{BB17C281-0B71-425C-9128-6869C2ADD194}"/>
    <cellStyle name="Normal 5 4" xfId="177" xr:uid="{2DEB9F63-E431-42D5-A649-F291DAF7FCA2}"/>
    <cellStyle name="Normal 5 4 2" xfId="298" xr:uid="{18D1E8E5-36E8-4C20-A31E-CF4A4F24C50E}"/>
    <cellStyle name="Normal 5 5" xfId="202" xr:uid="{E4A83782-247D-4505-9F39-0441EDD9F589}"/>
    <cellStyle name="Normal 5 5 2" xfId="313" xr:uid="{2EFCB4C2-B9AE-4B53-BCFC-6B2EC39A3908}"/>
    <cellStyle name="Normal 5 6" xfId="233" xr:uid="{4B5E9124-0D0C-4535-A098-055149491248}"/>
    <cellStyle name="Normal 6" xfId="25" xr:uid="{1F5F1D09-28F1-494C-B1CC-19922EDC64AB}"/>
    <cellStyle name="Normal 6 2" xfId="51" xr:uid="{D4D53DF8-2923-417E-BCBC-E85053D181DC}"/>
    <cellStyle name="Normal 6 3" xfId="79" xr:uid="{ADC71D80-7C94-438B-931F-7B7100DEF7E8}"/>
    <cellStyle name="Normal 6 3 2" xfId="265" xr:uid="{680092DA-B506-4E6C-9B24-28D46169B237}"/>
    <cellStyle name="Normal 6 4" xfId="147" xr:uid="{07F1C6DA-F75C-4B5E-AD1B-F30DDC5756B6}"/>
    <cellStyle name="Normal 6 4 2" xfId="281" xr:uid="{24A923A3-86E4-4E8B-95D5-1C2B962679FD}"/>
    <cellStyle name="Normal 6 5" xfId="178" xr:uid="{EF9C3DBA-85EA-445C-A1EF-AD31D74DC47C}"/>
    <cellStyle name="Normal 6 5 2" xfId="299" xr:uid="{C18A6266-17D5-47CD-BA25-1A2932973B2D}"/>
    <cellStyle name="Normal 6 6" xfId="203" xr:uid="{39E23383-78DF-4C36-956F-53798F8F008A}"/>
    <cellStyle name="Normal 6 6 2" xfId="314" xr:uid="{31BF32B0-4E1A-4164-80AD-01BEDC8FCE12}"/>
    <cellStyle name="Normal 66 2" xfId="80" xr:uid="{3CA1EBC9-0AC8-4629-83B5-39440BA30470}"/>
    <cellStyle name="Normal 7" xfId="37" xr:uid="{14A491CF-4185-4D2D-97FF-9FA4108312B6}"/>
    <cellStyle name="Normal 8" xfId="36" xr:uid="{9E789685-3731-45E7-9193-025A4A7D252D}"/>
    <cellStyle name="Normal 9" xfId="53" xr:uid="{42969C9D-C06C-4297-8CFD-10001AF90A58}"/>
    <cellStyle name="Normal 9 2" xfId="102" xr:uid="{0E316A9E-81A2-44E6-B17D-BC9D46E7B4F5}"/>
    <cellStyle name="Percent 2" xfId="82" xr:uid="{3C2C34B5-277E-4A68-9A78-41416A2E1F5A}"/>
    <cellStyle name="Percent 2 2" xfId="96" xr:uid="{D628FAAB-A0E9-4478-A040-6D82FE285E0B}"/>
    <cellStyle name="Percent 2 3" xfId="131" xr:uid="{8573D966-B6DF-491E-A6E4-7D70F829D166}"/>
    <cellStyle name="Percent 3" xfId="83" xr:uid="{52E3C52D-0C62-47BE-8454-5575FCABDA18}"/>
    <cellStyle name="Percent 3 2" xfId="148" xr:uid="{CD4D1F26-CDFB-4AAE-AA0A-8D321620D8D5}"/>
    <cellStyle name="Percent 3 2 2" xfId="282" xr:uid="{551BACDC-0EDC-4EDA-AF39-07C5EBD4D0F2}"/>
    <cellStyle name="Percent 3 3" xfId="179" xr:uid="{4B1C133E-6018-4256-ADA4-3C7260E1C2EB}"/>
    <cellStyle name="Percent 3 3 2" xfId="300" xr:uid="{E8CBCC28-BE70-424F-AD01-3A8D03B03CDA}"/>
    <cellStyle name="Percent 3 4" xfId="204" xr:uid="{E9F5C8B7-A389-4E15-8BBD-F7E78647702D}"/>
    <cellStyle name="Percent 3 4 2" xfId="315" xr:uid="{0C451A88-0212-43FB-8940-76B1256C7B9C}"/>
    <cellStyle name="Percent 3 5" xfId="227" xr:uid="{82AE106F-D9FF-491C-9978-79B553D9BCC4}"/>
    <cellStyle name="Percent 3 6" xfId="266" xr:uid="{04DB8669-472F-4283-84C7-5B1FFBC0D249}"/>
    <cellStyle name="Percent 4" xfId="89" xr:uid="{E1DBD050-FA2A-42FB-86A7-B108EA3E55B7}"/>
    <cellStyle name="Percent 5" xfId="106" xr:uid="{BC64A4B3-B998-4362-8FA8-44C663CADEBD}"/>
    <cellStyle name="Percent 6" xfId="125" xr:uid="{14C4F0BE-70E3-467B-A4FD-36ECEB825A90}"/>
    <cellStyle name="Percent 7" xfId="81" xr:uid="{EDE27FA4-E7ED-41F6-A0C1-3861E233EC19}"/>
    <cellStyle name="จุลภาค 2" xfId="100" xr:uid="{21B4086F-5637-473F-83FC-64A0C3BF85E2}"/>
    <cellStyle name="จุลภาค 2 2" xfId="155" xr:uid="{D18D27F3-64CF-4B7F-B63C-8956040E56B5}"/>
    <cellStyle name="จุลภาค 2 3" xfId="185" xr:uid="{DE744F0E-E2DA-4C5C-8430-B2B27ACE9C8A}"/>
    <cellStyle name="จุลภาค 2 4" xfId="211" xr:uid="{EE4CD269-1E02-4641-A5F8-7EECF883305C}"/>
    <cellStyle name="ปกติ 2" xfId="109" xr:uid="{BFF860E3-7BCE-4EB3-87A4-3CB1082192E5}"/>
    <cellStyle name="ปกติ 3" xfId="107" xr:uid="{2E88A1E1-EF05-40BB-8504-93EAE7BD4D19}"/>
    <cellStyle name="ปกติ_Financial Lease1" xfId="45" xr:uid="{8CF49C86-9132-4B1A-913D-615465CAAF99}"/>
  </cellStyles>
  <dxfs count="0"/>
  <tableStyles count="0" defaultTableStyle="TableStyleMedium9" defaultPivotStyle="PivotStyleLight16"/>
  <colors>
    <mruColors>
      <color rgb="FFFFCCCC"/>
      <color rgb="FF66FF66"/>
      <color rgb="FF99FFCC"/>
      <color rgb="FFFF66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sanitchai\AppData\Local\Microsoft\Windows\INetCache\Content.Outlook\PJN80ZJ8\SNP67Y%20(14Feb25).xlsx" TargetMode="External"/><Relationship Id="rId1" Type="http://schemas.openxmlformats.org/officeDocument/2006/relationships/externalLinkPath" Target="file:///C:\Users\ksanitchai\AppData\Local\Microsoft\Windows\INetCache\Content.Outlook\PJN80ZJ8\SNP67Y%20(14Feb25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sanitchai\AppData\Local\Microsoft\Windows\INetCache\Content.Outlook\PJN80ZJ8\SNPS67Y%20v4.xlsx" TargetMode="External"/><Relationship Id="rId1" Type="http://schemas.openxmlformats.org/officeDocument/2006/relationships/externalLinkPath" Target="file:///C:\Users\ksanitchai\AppData\Local\Microsoft\Windows\INetCache\Content.Outlook\PJN80ZJ8\SNPS67Y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งบดุล"/>
      <sheetName val="งบดุล 2"/>
      <sheetName val="กำไรขาดทุนเบ็ดเสร็จ"/>
      <sheetName val="ส่วนผู้ถือหุ้น-รวม"/>
      <sheetName val="ส่วนผู้ถือหุ้น-เฉพาะ"/>
      <sheetName val="กระแสเงินสด"/>
    </sheetNames>
    <sheetDataSet>
      <sheetData sheetId="0">
        <row r="1">
          <cell r="A1" t="str">
            <v>บริษัท สเปเชี่ยลตี้ เนเชอรัล โปรดักส์ จำกัด (มหาชน) และบริษัทย่อย</v>
          </cell>
        </row>
      </sheetData>
      <sheetData sheetId="1">
        <row r="73">
          <cell r="D73">
            <v>896677796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งบดุล"/>
      <sheetName val="งบดุล 2"/>
      <sheetName val="กำไรขาดทุนเบ็ดเสร็จ"/>
      <sheetName val="ส่วนผู้ถือหุ้น-รวม xx"/>
      <sheetName val="ส่วนผู้ถือหุ้น-เฉพาะ xx"/>
      <sheetName val="ส่วนผู้ถือหุ้น-รวม"/>
      <sheetName val="ส่วนผู้ถือหุ้น-เฉพาะ"/>
      <sheetName val="กระแสเงินสด"/>
    </sheetNames>
    <sheetDataSet>
      <sheetData sheetId="0">
        <row r="1">
          <cell r="A1" t="str">
            <v>บริษัท สเปเชี่ยลตี้ เนเชอรัล โปรดักส์ จำกัด (มหาชน) และบริษัทย่อย</v>
          </cell>
        </row>
      </sheetData>
      <sheetData sheetId="1"/>
      <sheetData sheetId="2">
        <row r="35">
          <cell r="J35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N70"/>
  <sheetViews>
    <sheetView showGridLines="0" view="pageBreakPreview" topLeftCell="A14" zoomScaleNormal="100" zoomScaleSheetLayoutView="100" workbookViewId="0">
      <selection activeCell="A38" sqref="A38"/>
    </sheetView>
  </sheetViews>
  <sheetFormatPr defaultColWidth="9.09765625" defaultRowHeight="24" customHeight="1"/>
  <cols>
    <col min="1" max="1" width="43.69921875" style="75" customWidth="1"/>
    <col min="2" max="2" width="8.59765625" style="76" bestFit="1" customWidth="1"/>
    <col min="3" max="3" width="1.59765625" style="75" customWidth="1"/>
    <col min="4" max="4" width="13.59765625" style="75" customWidth="1"/>
    <col min="5" max="5" width="1.19921875" style="75" customWidth="1"/>
    <col min="6" max="6" width="13.59765625" style="75" customWidth="1"/>
    <col min="7" max="7" width="1.19921875" style="75" customWidth="1"/>
    <col min="8" max="8" width="13.59765625" style="75" customWidth="1"/>
    <col min="9" max="9" width="1.19921875" style="75" customWidth="1"/>
    <col min="10" max="10" width="13.59765625" style="75" customWidth="1"/>
    <col min="11" max="11" width="9.09765625" style="75"/>
    <col min="12" max="12" width="14.69921875" style="1" bestFit="1" customWidth="1"/>
    <col min="13" max="16384" width="9.09765625" style="75"/>
  </cols>
  <sheetData>
    <row r="1" spans="1:10" ht="26">
      <c r="A1" s="201" t="s">
        <v>163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ht="26">
      <c r="A2" s="201" t="s">
        <v>168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ht="26">
      <c r="A3" s="201" t="s">
        <v>169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10" ht="24" customHeight="1">
      <c r="A4" s="202" t="s">
        <v>64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10" ht="9" customHeight="1"/>
    <row r="6" spans="1:10" ht="20" customHeight="1">
      <c r="B6" s="77" t="s">
        <v>32</v>
      </c>
      <c r="C6" s="77"/>
      <c r="D6" s="200" t="s">
        <v>0</v>
      </c>
      <c r="E6" s="200"/>
      <c r="F6" s="200"/>
      <c r="G6" s="200"/>
      <c r="H6" s="200" t="s">
        <v>30</v>
      </c>
      <c r="I6" s="200"/>
      <c r="J6" s="200"/>
    </row>
    <row r="7" spans="1:10" ht="20" customHeight="1">
      <c r="C7" s="76"/>
      <c r="D7" s="77" t="s">
        <v>36</v>
      </c>
      <c r="E7" s="78"/>
      <c r="F7" s="77" t="s">
        <v>36</v>
      </c>
      <c r="H7" s="77" t="s">
        <v>36</v>
      </c>
      <c r="I7" s="78"/>
      <c r="J7" s="77" t="s">
        <v>36</v>
      </c>
    </row>
    <row r="8" spans="1:10" ht="20" customHeight="1">
      <c r="C8" s="76"/>
      <c r="D8" s="77" t="s">
        <v>37</v>
      </c>
      <c r="E8" s="78"/>
      <c r="F8" s="77" t="s">
        <v>37</v>
      </c>
      <c r="H8" s="77" t="s">
        <v>37</v>
      </c>
      <c r="I8" s="78"/>
      <c r="J8" s="77" t="s">
        <v>37</v>
      </c>
    </row>
    <row r="9" spans="1:10" ht="20" customHeight="1">
      <c r="C9" s="76"/>
      <c r="D9" s="79">
        <v>2567</v>
      </c>
      <c r="E9" s="78"/>
      <c r="F9" s="79">
        <v>2566</v>
      </c>
      <c r="H9" s="79">
        <v>2567</v>
      </c>
      <c r="I9" s="78"/>
      <c r="J9" s="79">
        <v>2566</v>
      </c>
    </row>
    <row r="10" spans="1:10" ht="20" customHeight="1">
      <c r="A10" s="77" t="s">
        <v>1</v>
      </c>
      <c r="B10" s="77"/>
      <c r="C10" s="77"/>
    </row>
    <row r="11" spans="1:10" ht="20" customHeight="1">
      <c r="A11" s="75" t="s">
        <v>2</v>
      </c>
      <c r="C11" s="76"/>
      <c r="D11" s="1"/>
      <c r="E11" s="1"/>
      <c r="F11" s="1"/>
      <c r="G11" s="1"/>
      <c r="H11" s="1"/>
      <c r="I11" s="1"/>
      <c r="J11" s="1"/>
    </row>
    <row r="12" spans="1:10" ht="20" customHeight="1">
      <c r="A12" s="80" t="s">
        <v>19</v>
      </c>
      <c r="B12" s="76">
        <v>6</v>
      </c>
      <c r="C12" s="76"/>
      <c r="D12" s="2">
        <v>500522416</v>
      </c>
      <c r="E12" s="24"/>
      <c r="F12" s="2">
        <v>205939257</v>
      </c>
      <c r="G12" s="24"/>
      <c r="H12" s="2">
        <v>428422535</v>
      </c>
      <c r="I12" s="24"/>
      <c r="J12" s="2">
        <v>82166398</v>
      </c>
    </row>
    <row r="13" spans="1:10" ht="20" customHeight="1">
      <c r="A13" s="80" t="s">
        <v>69</v>
      </c>
      <c r="B13" s="76">
        <v>7</v>
      </c>
      <c r="C13" s="76"/>
      <c r="D13" s="2">
        <v>108518633</v>
      </c>
      <c r="E13" s="24"/>
      <c r="F13" s="2">
        <f>65044591</f>
        <v>65044591</v>
      </c>
      <c r="G13" s="24"/>
      <c r="H13" s="2">
        <v>27250128</v>
      </c>
      <c r="I13" s="24"/>
      <c r="J13" s="2">
        <f>18830298</f>
        <v>18830298</v>
      </c>
    </row>
    <row r="14" spans="1:10" ht="20" customHeight="1">
      <c r="A14" s="80" t="s">
        <v>195</v>
      </c>
      <c r="B14" s="76">
        <v>4.3</v>
      </c>
      <c r="C14" s="76"/>
      <c r="D14" s="66">
        <v>0</v>
      </c>
      <c r="E14" s="24"/>
      <c r="F14" s="66">
        <v>0</v>
      </c>
      <c r="G14" s="24"/>
      <c r="H14" s="2">
        <v>130000000</v>
      </c>
      <c r="I14" s="24"/>
      <c r="J14" s="66" t="s">
        <v>147</v>
      </c>
    </row>
    <row r="15" spans="1:10" ht="20" customHeight="1">
      <c r="A15" s="80" t="s">
        <v>49</v>
      </c>
      <c r="B15" s="76">
        <v>8</v>
      </c>
      <c r="C15" s="76"/>
      <c r="D15" s="2">
        <v>112358656</v>
      </c>
      <c r="E15" s="24"/>
      <c r="F15" s="2">
        <v>118954541</v>
      </c>
      <c r="G15" s="24"/>
      <c r="H15" s="2">
        <v>46930375</v>
      </c>
      <c r="I15" s="24"/>
      <c r="J15" s="2">
        <v>51198703</v>
      </c>
    </row>
    <row r="16" spans="1:10" ht="20" customHeight="1">
      <c r="A16" s="80" t="s">
        <v>138</v>
      </c>
      <c r="B16" s="76">
        <v>9</v>
      </c>
      <c r="C16" s="76"/>
      <c r="D16" s="2">
        <v>4141727</v>
      </c>
      <c r="E16" s="24"/>
      <c r="F16" s="2">
        <v>4063251</v>
      </c>
      <c r="G16" s="24"/>
      <c r="H16" s="66">
        <v>0</v>
      </c>
      <c r="I16" s="24"/>
      <c r="J16" s="66" t="s">
        <v>147</v>
      </c>
    </row>
    <row r="17" spans="1:14" ht="20" customHeight="1">
      <c r="A17" s="80" t="s">
        <v>3</v>
      </c>
      <c r="C17" s="76"/>
      <c r="D17" s="2">
        <v>146700</v>
      </c>
      <c r="E17" s="24"/>
      <c r="F17" s="2">
        <f>423968</f>
        <v>423968</v>
      </c>
      <c r="G17" s="24"/>
      <c r="H17" s="66">
        <v>0</v>
      </c>
      <c r="I17" s="24"/>
      <c r="J17" s="66" t="s">
        <v>147</v>
      </c>
    </row>
    <row r="18" spans="1:14" ht="20" customHeight="1">
      <c r="A18" s="81" t="s">
        <v>20</v>
      </c>
      <c r="C18" s="76"/>
      <c r="D18" s="11">
        <f>SUM(D12:D17)</f>
        <v>725688132</v>
      </c>
      <c r="E18" s="25"/>
      <c r="F18" s="11">
        <f>SUM(F12:F17)</f>
        <v>394425608</v>
      </c>
      <c r="G18" s="25"/>
      <c r="H18" s="11">
        <f>SUM(H12:H17)</f>
        <v>632603038</v>
      </c>
      <c r="I18" s="25"/>
      <c r="J18" s="11">
        <f>SUM(J12:J17)</f>
        <v>152195399</v>
      </c>
    </row>
    <row r="19" spans="1:14" ht="20" customHeight="1">
      <c r="C19" s="76"/>
      <c r="D19" s="25"/>
      <c r="E19" s="25"/>
      <c r="F19" s="25"/>
      <c r="G19" s="25"/>
      <c r="H19" s="25"/>
      <c r="I19" s="25"/>
      <c r="J19" s="25"/>
    </row>
    <row r="20" spans="1:14" ht="20" customHeight="1">
      <c r="A20" s="75" t="s">
        <v>21</v>
      </c>
      <c r="C20" s="76"/>
      <c r="D20" s="1"/>
      <c r="E20" s="1"/>
      <c r="F20" s="1"/>
      <c r="G20" s="82"/>
      <c r="H20" s="1"/>
      <c r="I20" s="82"/>
      <c r="J20" s="1"/>
    </row>
    <row r="21" spans="1:14" ht="20" customHeight="1">
      <c r="A21" s="80" t="s">
        <v>33</v>
      </c>
      <c r="B21" s="76">
        <v>4.0999999999999996</v>
      </c>
      <c r="C21" s="76"/>
      <c r="D21" s="66">
        <v>0</v>
      </c>
      <c r="E21" s="83"/>
      <c r="F21" s="66">
        <v>0</v>
      </c>
      <c r="G21" s="27"/>
      <c r="H21" s="2">
        <v>192990951</v>
      </c>
      <c r="I21" s="24"/>
      <c r="J21" s="2">
        <v>188990951</v>
      </c>
    </row>
    <row r="22" spans="1:14" ht="20" customHeight="1">
      <c r="A22" s="80" t="s">
        <v>115</v>
      </c>
      <c r="B22" s="76">
        <v>4.2</v>
      </c>
      <c r="C22" s="76"/>
      <c r="D22" s="2">
        <v>3088538</v>
      </c>
      <c r="E22" s="26"/>
      <c r="F22" s="2">
        <v>3324728</v>
      </c>
      <c r="G22" s="27"/>
      <c r="H22" s="66">
        <v>0</v>
      </c>
      <c r="I22" s="24"/>
      <c r="J22" s="66">
        <v>0</v>
      </c>
    </row>
    <row r="23" spans="1:14" ht="20" customHeight="1">
      <c r="A23" s="80" t="s">
        <v>77</v>
      </c>
      <c r="B23" s="76">
        <v>10</v>
      </c>
      <c r="C23" s="76"/>
      <c r="D23" s="2">
        <v>237170911</v>
      </c>
      <c r="E23" s="83"/>
      <c r="F23" s="2">
        <v>250832974</v>
      </c>
      <c r="G23" s="27"/>
      <c r="H23" s="2">
        <v>46203817</v>
      </c>
      <c r="I23" s="27"/>
      <c r="J23" s="2">
        <v>53403203</v>
      </c>
    </row>
    <row r="24" spans="1:14" ht="20" customHeight="1">
      <c r="A24" s="80" t="s">
        <v>107</v>
      </c>
      <c r="B24" s="76">
        <v>11</v>
      </c>
      <c r="C24" s="76"/>
      <c r="D24" s="2">
        <v>7603555</v>
      </c>
      <c r="E24" s="83"/>
      <c r="F24" s="2">
        <v>6633777</v>
      </c>
      <c r="G24" s="27"/>
      <c r="H24" s="2">
        <v>4016402</v>
      </c>
      <c r="I24" s="27"/>
      <c r="J24" s="2">
        <v>4907502</v>
      </c>
    </row>
    <row r="25" spans="1:14" ht="20" customHeight="1">
      <c r="A25" s="80" t="s">
        <v>142</v>
      </c>
      <c r="B25" s="76">
        <v>12</v>
      </c>
      <c r="C25" s="76"/>
      <c r="D25" s="2">
        <v>6134621</v>
      </c>
      <c r="E25" s="83"/>
      <c r="F25" s="2">
        <v>6164076</v>
      </c>
      <c r="G25" s="27"/>
      <c r="H25" s="2">
        <v>4084638</v>
      </c>
      <c r="I25" s="27"/>
      <c r="J25" s="2">
        <v>3667309</v>
      </c>
    </row>
    <row r="26" spans="1:14" ht="20" customHeight="1">
      <c r="A26" s="80" t="s">
        <v>48</v>
      </c>
      <c r="B26" s="76">
        <v>13</v>
      </c>
      <c r="C26" s="76"/>
      <c r="D26" s="2">
        <v>4757311</v>
      </c>
      <c r="E26" s="83"/>
      <c r="F26" s="2">
        <v>4264179</v>
      </c>
      <c r="G26" s="27"/>
      <c r="H26" s="2">
        <v>1368595</v>
      </c>
      <c r="I26" s="27"/>
      <c r="J26" s="2">
        <v>1167414</v>
      </c>
      <c r="L26" s="84"/>
      <c r="N26" s="84"/>
    </row>
    <row r="27" spans="1:14" ht="20" customHeight="1">
      <c r="A27" s="80" t="s">
        <v>26</v>
      </c>
      <c r="B27" s="76">
        <v>14</v>
      </c>
      <c r="C27" s="76"/>
      <c r="D27" s="2">
        <v>3257682</v>
      </c>
      <c r="E27" s="83"/>
      <c r="F27" s="2">
        <v>6334226</v>
      </c>
      <c r="G27" s="27"/>
      <c r="H27" s="2">
        <v>17153</v>
      </c>
      <c r="I27" s="27"/>
      <c r="J27" s="2">
        <v>17153</v>
      </c>
    </row>
    <row r="28" spans="1:14" ht="20" customHeight="1">
      <c r="A28" s="81" t="s">
        <v>22</v>
      </c>
      <c r="C28" s="76"/>
      <c r="D28" s="11">
        <f>SUM(D21:D27)</f>
        <v>262012618</v>
      </c>
      <c r="E28" s="83"/>
      <c r="F28" s="11">
        <f>SUM(F21:F27)</f>
        <v>277553960</v>
      </c>
      <c r="G28" s="83"/>
      <c r="H28" s="11">
        <f>SUM(H21:H27)</f>
        <v>248681556</v>
      </c>
      <c r="I28" s="83"/>
      <c r="J28" s="11">
        <f>SUM(J21:J27)</f>
        <v>252153532</v>
      </c>
    </row>
    <row r="29" spans="1:14" ht="20" customHeight="1" thickBot="1">
      <c r="A29" s="78" t="s">
        <v>4</v>
      </c>
      <c r="B29" s="77"/>
      <c r="C29" s="77"/>
      <c r="D29" s="5">
        <f>D18+D28</f>
        <v>987700750</v>
      </c>
      <c r="E29" s="83"/>
      <c r="F29" s="5">
        <f>F18+F28</f>
        <v>671979568</v>
      </c>
      <c r="G29" s="83"/>
      <c r="H29" s="5">
        <f>H18+H28</f>
        <v>881284594</v>
      </c>
      <c r="I29" s="83"/>
      <c r="J29" s="5">
        <f>J18+J28</f>
        <v>404348931</v>
      </c>
    </row>
    <row r="30" spans="1:14" ht="20" customHeight="1" thickTop="1">
      <c r="A30" s="78"/>
      <c r="B30" s="77"/>
      <c r="C30" s="77"/>
      <c r="D30" s="2"/>
      <c r="E30" s="83"/>
      <c r="F30" s="2"/>
      <c r="G30" s="83"/>
      <c r="H30" s="2"/>
      <c r="I30" s="83"/>
      <c r="J30" s="2"/>
    </row>
    <row r="31" spans="1:14" ht="20" customHeight="1">
      <c r="A31" s="78"/>
      <c r="B31" s="77"/>
      <c r="C31" s="77"/>
      <c r="D31" s="2"/>
      <c r="E31" s="83"/>
      <c r="F31" s="2"/>
      <c r="G31" s="83"/>
      <c r="H31" s="2"/>
      <c r="I31" s="83"/>
      <c r="J31" s="2"/>
    </row>
    <row r="32" spans="1:14" ht="20" customHeight="1">
      <c r="A32" s="78"/>
      <c r="B32" s="77"/>
      <c r="C32" s="77"/>
      <c r="D32" s="2"/>
      <c r="E32" s="83"/>
      <c r="F32" s="2"/>
      <c r="G32" s="83"/>
      <c r="H32" s="2"/>
      <c r="I32" s="83"/>
      <c r="J32" s="2"/>
    </row>
    <row r="33" spans="1:10" ht="20" customHeight="1">
      <c r="A33" s="78"/>
      <c r="B33" s="77"/>
      <c r="C33" s="77"/>
      <c r="D33" s="2"/>
      <c r="E33" s="83"/>
      <c r="F33" s="2"/>
      <c r="G33" s="83"/>
      <c r="H33" s="2"/>
      <c r="I33" s="83"/>
      <c r="J33" s="2"/>
    </row>
    <row r="34" spans="1:10" ht="20" customHeight="1">
      <c r="A34" s="78"/>
      <c r="B34" s="77"/>
      <c r="C34" s="77"/>
      <c r="D34" s="2"/>
      <c r="E34" s="83"/>
      <c r="F34" s="2"/>
      <c r="G34" s="83"/>
      <c r="H34" s="2"/>
      <c r="I34" s="83"/>
      <c r="J34" s="2"/>
    </row>
    <row r="35" spans="1:10" ht="20" customHeight="1">
      <c r="A35" s="78"/>
      <c r="B35" s="77"/>
      <c r="C35" s="77"/>
      <c r="D35" s="2"/>
      <c r="E35" s="83"/>
      <c r="F35" s="2"/>
      <c r="G35" s="83"/>
      <c r="H35" s="2"/>
      <c r="I35" s="83"/>
      <c r="J35" s="2"/>
    </row>
    <row r="36" spans="1:10" ht="20" customHeight="1">
      <c r="A36" s="78"/>
      <c r="B36" s="77"/>
      <c r="C36" s="77"/>
      <c r="D36" s="2"/>
      <c r="E36" s="83"/>
      <c r="F36" s="2"/>
      <c r="G36" s="83"/>
      <c r="H36" s="2"/>
      <c r="I36" s="83"/>
      <c r="J36" s="2"/>
    </row>
    <row r="37" spans="1:10" ht="20" customHeight="1">
      <c r="D37" s="85"/>
      <c r="E37" s="86"/>
      <c r="F37" s="86"/>
      <c r="G37" s="86"/>
      <c r="H37" s="86"/>
      <c r="I37" s="86"/>
      <c r="J37" s="86"/>
    </row>
    <row r="38" spans="1:10" ht="20" customHeight="1">
      <c r="D38" s="85"/>
      <c r="E38" s="86"/>
      <c r="F38" s="86"/>
      <c r="G38" s="86"/>
      <c r="H38" s="86"/>
      <c r="I38" s="86"/>
      <c r="J38" s="86"/>
    </row>
    <row r="39" spans="1:10" ht="20" customHeight="1"/>
    <row r="40" spans="1:10" ht="20" customHeight="1"/>
    <row r="41" spans="1:10" ht="20" customHeight="1"/>
    <row r="42" spans="1:10" ht="20" customHeight="1"/>
    <row r="43" spans="1:10" ht="20" customHeight="1"/>
    <row r="44" spans="1:10" ht="20" customHeight="1"/>
    <row r="45" spans="1:10" ht="20" customHeight="1">
      <c r="A45" s="87" t="s">
        <v>75</v>
      </c>
    </row>
    <row r="46" spans="1:10" ht="24" customHeight="1">
      <c r="E46" s="86"/>
      <c r="F46" s="86"/>
      <c r="G46" s="86"/>
      <c r="H46" s="86"/>
      <c r="I46" s="86"/>
      <c r="J46" s="86"/>
    </row>
    <row r="47" spans="1:10" ht="24" customHeight="1">
      <c r="B47" s="75"/>
      <c r="E47" s="86"/>
      <c r="F47" s="86"/>
      <c r="G47" s="86"/>
      <c r="H47" s="86"/>
      <c r="I47" s="86"/>
      <c r="J47" s="86"/>
    </row>
    <row r="48" spans="1:10" ht="24" customHeight="1">
      <c r="B48" s="75"/>
      <c r="E48" s="86"/>
      <c r="F48" s="86"/>
      <c r="G48" s="86"/>
      <c r="H48" s="86"/>
      <c r="I48" s="86"/>
      <c r="J48" s="86"/>
    </row>
    <row r="49" spans="2:10" ht="24" customHeight="1">
      <c r="B49" s="75"/>
      <c r="E49" s="86"/>
      <c r="F49" s="86"/>
      <c r="G49" s="86"/>
      <c r="H49" s="86"/>
      <c r="I49" s="86"/>
      <c r="J49" s="86"/>
    </row>
    <row r="50" spans="2:10" ht="24" customHeight="1">
      <c r="B50" s="75"/>
      <c r="E50" s="86"/>
      <c r="F50" s="86"/>
      <c r="G50" s="86"/>
      <c r="H50" s="86"/>
      <c r="I50" s="86"/>
      <c r="J50" s="86"/>
    </row>
    <row r="51" spans="2:10" ht="24" customHeight="1">
      <c r="B51" s="75"/>
      <c r="E51" s="86"/>
      <c r="F51" s="86"/>
      <c r="G51" s="86"/>
      <c r="H51" s="86"/>
      <c r="I51" s="86"/>
      <c r="J51" s="86"/>
    </row>
    <row r="52" spans="2:10" ht="24" customHeight="1">
      <c r="B52" s="75"/>
      <c r="E52" s="86"/>
      <c r="F52" s="86"/>
      <c r="G52" s="86"/>
      <c r="H52" s="86"/>
      <c r="I52" s="86"/>
      <c r="J52" s="86"/>
    </row>
    <row r="53" spans="2:10" ht="24" customHeight="1">
      <c r="B53" s="75"/>
      <c r="E53" s="86"/>
      <c r="F53" s="86"/>
      <c r="G53" s="86"/>
      <c r="H53" s="86"/>
      <c r="I53" s="86"/>
      <c r="J53" s="86"/>
    </row>
    <row r="54" spans="2:10" ht="24" customHeight="1">
      <c r="B54" s="75"/>
      <c r="E54" s="86"/>
      <c r="F54" s="86"/>
      <c r="G54" s="86"/>
      <c r="H54" s="86"/>
      <c r="I54" s="86"/>
      <c r="J54" s="86"/>
    </row>
    <row r="55" spans="2:10" ht="24" customHeight="1">
      <c r="B55" s="75"/>
      <c r="E55" s="86"/>
      <c r="F55" s="86"/>
      <c r="G55" s="86"/>
      <c r="H55" s="86"/>
      <c r="I55" s="86"/>
      <c r="J55" s="86"/>
    </row>
    <row r="56" spans="2:10" ht="24" customHeight="1">
      <c r="B56" s="75"/>
      <c r="E56" s="86"/>
      <c r="F56" s="86"/>
      <c r="G56" s="86"/>
      <c r="H56" s="86"/>
      <c r="I56" s="86"/>
      <c r="J56" s="86"/>
    </row>
    <row r="57" spans="2:10" ht="24" customHeight="1">
      <c r="B57" s="75"/>
      <c r="E57" s="86"/>
      <c r="F57" s="86"/>
      <c r="G57" s="86"/>
      <c r="H57" s="86"/>
      <c r="I57" s="86"/>
      <c r="J57" s="86"/>
    </row>
    <row r="58" spans="2:10" ht="24" customHeight="1">
      <c r="B58" s="75"/>
      <c r="E58" s="86"/>
      <c r="F58" s="86"/>
      <c r="G58" s="86"/>
      <c r="H58" s="86"/>
      <c r="I58" s="86"/>
      <c r="J58" s="86"/>
    </row>
    <row r="59" spans="2:10" ht="24" customHeight="1">
      <c r="B59" s="75"/>
      <c r="E59" s="86"/>
      <c r="F59" s="86"/>
      <c r="G59" s="86"/>
      <c r="H59" s="86"/>
      <c r="I59" s="86"/>
      <c r="J59" s="86"/>
    </row>
    <row r="60" spans="2:10" ht="24" customHeight="1">
      <c r="B60" s="75"/>
      <c r="E60" s="86"/>
      <c r="F60" s="86"/>
      <c r="G60" s="86"/>
      <c r="H60" s="86"/>
      <c r="I60" s="86"/>
      <c r="J60" s="86"/>
    </row>
    <row r="61" spans="2:10" ht="24" customHeight="1">
      <c r="B61" s="75"/>
      <c r="E61" s="86"/>
      <c r="F61" s="86"/>
      <c r="G61" s="86"/>
      <c r="H61" s="86"/>
      <c r="I61" s="86"/>
      <c r="J61" s="86"/>
    </row>
    <row r="62" spans="2:10" ht="24" customHeight="1">
      <c r="B62" s="75"/>
    </row>
    <row r="70" spans="2:2" ht="24" customHeight="1">
      <c r="B70" s="75"/>
    </row>
  </sheetData>
  <mergeCells count="6">
    <mergeCell ref="D6:G6"/>
    <mergeCell ref="H6:J6"/>
    <mergeCell ref="A1:J1"/>
    <mergeCell ref="A2:J2"/>
    <mergeCell ref="A3:J3"/>
    <mergeCell ref="A4:J4"/>
  </mergeCells>
  <pageMargins left="1" right="0.5" top="1" bottom="0.5" header="0.5" footer="0.3"/>
  <pageSetup paperSize="9" scale="84" fitToHeight="0" orientation="portrait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N91"/>
  <sheetViews>
    <sheetView showGridLines="0" view="pageBreakPreview" topLeftCell="A55" zoomScaleNormal="100" zoomScaleSheetLayoutView="100" workbookViewId="0">
      <selection activeCell="J73" sqref="J73"/>
    </sheetView>
  </sheetViews>
  <sheetFormatPr defaultColWidth="9.09765625" defaultRowHeight="24" customHeight="1"/>
  <cols>
    <col min="1" max="1" width="43.8984375" style="75" customWidth="1"/>
    <col min="2" max="2" width="8.59765625" style="76" bestFit="1" customWidth="1"/>
    <col min="3" max="3" width="1.59765625" style="75" customWidth="1"/>
    <col min="4" max="4" width="13.59765625" style="75" customWidth="1"/>
    <col min="5" max="5" width="1.19921875" style="75" customWidth="1"/>
    <col min="6" max="6" width="13.59765625" style="75" customWidth="1"/>
    <col min="7" max="7" width="1.19921875" style="75" customWidth="1"/>
    <col min="8" max="8" width="13.59765625" style="75" customWidth="1"/>
    <col min="9" max="9" width="1.19921875" style="75" customWidth="1"/>
    <col min="10" max="10" width="13.59765625" style="75" customWidth="1"/>
    <col min="11" max="11" width="9.09765625" style="75"/>
    <col min="12" max="12" width="10.09765625" style="75" bestFit="1" customWidth="1"/>
    <col min="13" max="13" width="9.09765625" style="75"/>
    <col min="14" max="14" width="12.59765625" style="75" bestFit="1" customWidth="1"/>
    <col min="15" max="16384" width="9.09765625" style="75"/>
  </cols>
  <sheetData>
    <row r="1" spans="1:10" ht="26">
      <c r="A1" s="203" t="str">
        <f>งบดุล!A1</f>
        <v>บริษัท สเปเชี่ยลตี้ เนเชอรัล โปรดักส์ จำกัด (มหาชน) และบริษัทย่อย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26">
      <c r="A2" s="203" t="s">
        <v>170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">
      <c r="A3" s="201" t="str">
        <f>งบดุล!A3</f>
        <v>ณ วันที่ 31 ธันวาคม 2567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10" ht="24" customHeight="1">
      <c r="A4" s="202" t="s">
        <v>64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10" ht="9" customHeight="1"/>
    <row r="6" spans="1:10" ht="20" customHeight="1">
      <c r="B6" s="77" t="s">
        <v>32</v>
      </c>
      <c r="C6" s="77"/>
      <c r="D6" s="200" t="s">
        <v>0</v>
      </c>
      <c r="E6" s="200"/>
      <c r="F6" s="200"/>
      <c r="G6" s="200"/>
      <c r="H6" s="200" t="s">
        <v>30</v>
      </c>
      <c r="I6" s="200"/>
      <c r="J6" s="200"/>
    </row>
    <row r="7" spans="1:10" ht="20" customHeight="1">
      <c r="B7" s="77"/>
      <c r="C7" s="77"/>
      <c r="D7" s="77" t="s">
        <v>36</v>
      </c>
      <c r="E7" s="78"/>
      <c r="F7" s="77" t="s">
        <v>36</v>
      </c>
      <c r="H7" s="77" t="s">
        <v>36</v>
      </c>
      <c r="I7" s="78"/>
      <c r="J7" s="77" t="s">
        <v>36</v>
      </c>
    </row>
    <row r="8" spans="1:10" ht="20" customHeight="1">
      <c r="B8" s="77"/>
      <c r="C8" s="77"/>
      <c r="D8" s="77" t="s">
        <v>37</v>
      </c>
      <c r="E8" s="78"/>
      <c r="F8" s="77" t="s">
        <v>37</v>
      </c>
      <c r="H8" s="77" t="s">
        <v>37</v>
      </c>
      <c r="I8" s="78"/>
      <c r="J8" s="77" t="s">
        <v>37</v>
      </c>
    </row>
    <row r="9" spans="1:10" ht="20" customHeight="1">
      <c r="B9" s="77"/>
      <c r="C9" s="77"/>
      <c r="D9" s="79">
        <v>2567</v>
      </c>
      <c r="E9" s="78"/>
      <c r="F9" s="79">
        <v>2566</v>
      </c>
      <c r="H9" s="79">
        <v>2567</v>
      </c>
      <c r="I9" s="78"/>
      <c r="J9" s="79">
        <v>2566</v>
      </c>
    </row>
    <row r="10" spans="1:10" ht="20" customHeight="1">
      <c r="A10" s="77" t="s">
        <v>44</v>
      </c>
      <c r="B10" s="77"/>
      <c r="C10" s="77"/>
      <c r="D10" s="86"/>
      <c r="E10" s="86"/>
      <c r="F10" s="86"/>
      <c r="G10" s="86"/>
      <c r="H10" s="86"/>
      <c r="I10" s="86"/>
      <c r="J10" s="86"/>
    </row>
    <row r="11" spans="1:10" ht="20" customHeight="1">
      <c r="A11" s="75" t="s">
        <v>5</v>
      </c>
      <c r="C11" s="76"/>
      <c r="D11" s="82"/>
      <c r="E11" s="82"/>
      <c r="F11" s="82"/>
      <c r="G11" s="82"/>
      <c r="H11" s="82"/>
      <c r="I11" s="82"/>
      <c r="J11" s="82"/>
    </row>
    <row r="12" spans="1:10" ht="20" customHeight="1">
      <c r="A12" s="88" t="s">
        <v>150</v>
      </c>
      <c r="B12" s="76">
        <v>15</v>
      </c>
      <c r="C12" s="76"/>
      <c r="D12" s="66">
        <v>0</v>
      </c>
      <c r="E12" s="83"/>
      <c r="F12" s="2">
        <v>130000000</v>
      </c>
      <c r="G12" s="83"/>
      <c r="H12" s="66">
        <v>0</v>
      </c>
      <c r="I12" s="89"/>
      <c r="J12" s="66" t="s">
        <v>147</v>
      </c>
    </row>
    <row r="13" spans="1:10" ht="20" customHeight="1">
      <c r="A13" s="88" t="s">
        <v>55</v>
      </c>
      <c r="B13" s="76">
        <v>16</v>
      </c>
      <c r="C13" s="76"/>
      <c r="D13" s="2">
        <v>69465663</v>
      </c>
      <c r="E13" s="83"/>
      <c r="F13" s="2">
        <f>40874329</f>
        <v>40874329</v>
      </c>
      <c r="G13" s="83"/>
      <c r="H13" s="2">
        <v>20222631</v>
      </c>
      <c r="I13" s="89"/>
      <c r="J13" s="2">
        <f>14527746+281951</f>
        <v>14809697</v>
      </c>
    </row>
    <row r="14" spans="1:10" ht="20" customHeight="1">
      <c r="A14" s="88" t="s">
        <v>111</v>
      </c>
      <c r="C14" s="76"/>
      <c r="D14" s="2"/>
      <c r="E14" s="83"/>
      <c r="F14" s="2"/>
      <c r="G14" s="83"/>
      <c r="H14" s="2"/>
      <c r="I14" s="90"/>
      <c r="J14" s="2"/>
    </row>
    <row r="15" spans="1:10" ht="20" customHeight="1">
      <c r="A15" s="91" t="s">
        <v>50</v>
      </c>
      <c r="B15" s="76">
        <v>17</v>
      </c>
      <c r="C15" s="76"/>
      <c r="D15" s="66">
        <v>0</v>
      </c>
      <c r="E15" s="83"/>
      <c r="F15" s="9">
        <v>2614648</v>
      </c>
      <c r="G15" s="83"/>
      <c r="H15" s="66">
        <v>0</v>
      </c>
      <c r="I15" s="89"/>
      <c r="J15" s="66" t="s">
        <v>147</v>
      </c>
    </row>
    <row r="16" spans="1:10" ht="20" customHeight="1">
      <c r="A16" s="88" t="s">
        <v>104</v>
      </c>
      <c r="C16" s="76"/>
      <c r="D16" s="2"/>
      <c r="E16" s="83"/>
      <c r="F16" s="2"/>
      <c r="G16" s="83"/>
      <c r="H16" s="30"/>
      <c r="I16" s="90"/>
      <c r="J16" s="30"/>
    </row>
    <row r="17" spans="1:14" ht="20" customHeight="1">
      <c r="A17" s="91" t="s">
        <v>50</v>
      </c>
      <c r="B17" s="76">
        <v>18</v>
      </c>
      <c r="C17" s="76"/>
      <c r="D17" s="9">
        <v>1990478</v>
      </c>
      <c r="E17" s="83"/>
      <c r="F17" s="9">
        <v>1162836</v>
      </c>
      <c r="G17" s="83"/>
      <c r="H17" s="30">
        <v>923037</v>
      </c>
      <c r="I17" s="89"/>
      <c r="J17" s="30">
        <v>862039</v>
      </c>
      <c r="L17" s="84"/>
    </row>
    <row r="18" spans="1:14" ht="20" customHeight="1">
      <c r="A18" s="80" t="s">
        <v>88</v>
      </c>
      <c r="C18" s="76"/>
      <c r="D18" s="2">
        <v>6684558</v>
      </c>
      <c r="E18" s="83"/>
      <c r="F18" s="2">
        <v>3059687</v>
      </c>
      <c r="G18" s="83"/>
      <c r="H18" s="2">
        <v>705408</v>
      </c>
      <c r="I18" s="89"/>
      <c r="J18" s="2">
        <v>304158</v>
      </c>
      <c r="L18" s="84"/>
      <c r="N18" s="1"/>
    </row>
    <row r="19" spans="1:14" ht="20" customHeight="1">
      <c r="A19" s="88" t="s">
        <v>6</v>
      </c>
      <c r="C19" s="76"/>
      <c r="D19" s="2">
        <v>499401</v>
      </c>
      <c r="E19" s="83"/>
      <c r="F19" s="2">
        <f>624715</f>
        <v>624715</v>
      </c>
      <c r="G19" s="83"/>
      <c r="H19" s="66">
        <v>0</v>
      </c>
      <c r="I19" s="89"/>
      <c r="J19" s="66">
        <v>0</v>
      </c>
      <c r="N19" s="1"/>
    </row>
    <row r="20" spans="1:14" ht="20" customHeight="1">
      <c r="A20" s="92" t="s">
        <v>7</v>
      </c>
      <c r="B20" s="93"/>
      <c r="C20" s="93"/>
      <c r="D20" s="11">
        <f>SUM(D12:D19)</f>
        <v>78640100</v>
      </c>
      <c r="E20" s="83"/>
      <c r="F20" s="11">
        <f>SUM(F12:F19)</f>
        <v>178336215</v>
      </c>
      <c r="G20" s="83"/>
      <c r="H20" s="11">
        <f>SUM(H12:H19)</f>
        <v>21851076</v>
      </c>
      <c r="I20" s="89" t="s">
        <v>52</v>
      </c>
      <c r="J20" s="11">
        <f>SUM(J12:J19)</f>
        <v>15975894</v>
      </c>
      <c r="N20" s="1"/>
    </row>
    <row r="21" spans="1:14" ht="20" customHeight="1">
      <c r="A21" s="92"/>
      <c r="B21" s="93"/>
      <c r="C21" s="93"/>
      <c r="D21" s="2"/>
      <c r="E21" s="83"/>
      <c r="F21" s="2"/>
      <c r="G21" s="83"/>
      <c r="H21" s="2"/>
      <c r="I21" s="89"/>
      <c r="J21" s="2"/>
      <c r="N21" s="1"/>
    </row>
    <row r="22" spans="1:14" ht="20" customHeight="1">
      <c r="A22" s="75" t="s">
        <v>25</v>
      </c>
      <c r="B22" s="93"/>
      <c r="C22" s="93"/>
      <c r="D22" s="2"/>
      <c r="E22" s="83"/>
      <c r="F22" s="2"/>
      <c r="G22" s="83"/>
      <c r="H22" s="2"/>
      <c r="I22" s="89" t="s">
        <v>52</v>
      </c>
      <c r="J22" s="2"/>
    </row>
    <row r="23" spans="1:14" ht="20" customHeight="1">
      <c r="A23" s="88" t="s">
        <v>112</v>
      </c>
      <c r="B23" s="76">
        <v>17</v>
      </c>
      <c r="C23" s="76"/>
      <c r="D23" s="66">
        <v>0</v>
      </c>
      <c r="E23" s="83"/>
      <c r="F23" s="9">
        <v>1209284</v>
      </c>
      <c r="G23" s="83"/>
      <c r="H23" s="66">
        <v>0</v>
      </c>
      <c r="I23" s="89"/>
      <c r="J23" s="66" t="s">
        <v>147</v>
      </c>
    </row>
    <row r="24" spans="1:14" ht="20" customHeight="1">
      <c r="A24" s="88" t="s">
        <v>105</v>
      </c>
      <c r="B24" s="76">
        <v>18</v>
      </c>
      <c r="C24" s="76"/>
      <c r="D24" s="9">
        <v>2736829</v>
      </c>
      <c r="E24" s="83"/>
      <c r="F24" s="9">
        <v>2892682</v>
      </c>
      <c r="G24" s="83"/>
      <c r="H24" s="9">
        <v>1333100</v>
      </c>
      <c r="I24" s="89"/>
      <c r="J24" s="9">
        <v>2256137</v>
      </c>
    </row>
    <row r="25" spans="1:14" ht="20" customHeight="1">
      <c r="A25" s="88" t="s">
        <v>54</v>
      </c>
      <c r="C25" s="76"/>
      <c r="D25" s="18"/>
      <c r="E25" s="83"/>
      <c r="F25" s="18"/>
      <c r="G25" s="83"/>
      <c r="H25" s="18"/>
      <c r="I25" s="89"/>
      <c r="J25" s="18"/>
    </row>
    <row r="26" spans="1:14" ht="20" customHeight="1">
      <c r="A26" s="91" t="s">
        <v>101</v>
      </c>
      <c r="B26" s="76">
        <v>19</v>
      </c>
      <c r="C26" s="76"/>
      <c r="D26" s="2">
        <v>9501908</v>
      </c>
      <c r="E26" s="83"/>
      <c r="F26" s="2">
        <v>8240556</v>
      </c>
      <c r="G26" s="83"/>
      <c r="H26" s="2">
        <v>3766416</v>
      </c>
      <c r="I26" s="89"/>
      <c r="J26" s="2">
        <f>3415148+1</f>
        <v>3415149</v>
      </c>
    </row>
    <row r="27" spans="1:14" ht="20" customHeight="1">
      <c r="A27" s="88" t="s">
        <v>189</v>
      </c>
      <c r="C27" s="76"/>
      <c r="D27" s="2">
        <v>144117</v>
      </c>
      <c r="E27" s="83"/>
      <c r="F27" s="66">
        <v>0</v>
      </c>
      <c r="G27" s="83"/>
      <c r="H27" s="66">
        <v>0</v>
      </c>
      <c r="I27" s="89"/>
      <c r="J27" s="67" t="s">
        <v>147</v>
      </c>
    </row>
    <row r="28" spans="1:14" ht="20" customHeight="1">
      <c r="A28" s="92" t="s">
        <v>23</v>
      </c>
      <c r="B28" s="93"/>
      <c r="C28" s="93"/>
      <c r="D28" s="11">
        <f>SUM(D23:D27)</f>
        <v>12382854</v>
      </c>
      <c r="E28" s="83"/>
      <c r="F28" s="11">
        <f>SUM(F23:F27)</f>
        <v>12342522</v>
      </c>
      <c r="G28" s="83"/>
      <c r="H28" s="11">
        <f>SUM(H23:H27)</f>
        <v>5099516</v>
      </c>
      <c r="I28" s="89" t="s">
        <v>52</v>
      </c>
      <c r="J28" s="11">
        <f>SUM(J23:J27)</f>
        <v>5671286</v>
      </c>
    </row>
    <row r="29" spans="1:14" ht="20" customHeight="1">
      <c r="A29" s="88" t="s">
        <v>8</v>
      </c>
      <c r="B29" s="93"/>
      <c r="C29" s="93"/>
      <c r="D29" s="11">
        <f>D20+D28</f>
        <v>91022954</v>
      </c>
      <c r="E29" s="83"/>
      <c r="F29" s="11">
        <f>F20+F28</f>
        <v>190678737</v>
      </c>
      <c r="G29" s="83"/>
      <c r="H29" s="11">
        <f>H20+H28</f>
        <v>26950592</v>
      </c>
      <c r="I29" s="89" t="s">
        <v>52</v>
      </c>
      <c r="J29" s="11">
        <f>J20+J28</f>
        <v>21647180</v>
      </c>
    </row>
    <row r="30" spans="1:14" ht="20" customHeight="1">
      <c r="A30" s="88"/>
      <c r="B30" s="93"/>
      <c r="C30" s="93"/>
      <c r="D30" s="83"/>
      <c r="E30" s="83"/>
      <c r="F30" s="83"/>
      <c r="G30" s="83"/>
      <c r="H30" s="83"/>
      <c r="I30" s="83"/>
      <c r="J30" s="83"/>
    </row>
    <row r="31" spans="1:14" ht="20" customHeight="1">
      <c r="A31" s="88"/>
      <c r="B31" s="93"/>
      <c r="C31" s="93"/>
      <c r="D31" s="83"/>
      <c r="E31" s="83"/>
      <c r="F31" s="83"/>
      <c r="G31" s="83"/>
      <c r="H31" s="83"/>
      <c r="I31" s="83"/>
      <c r="J31" s="83"/>
    </row>
    <row r="32" spans="1:14" ht="20" customHeight="1">
      <c r="A32" s="88"/>
      <c r="B32" s="93"/>
      <c r="C32" s="93"/>
      <c r="D32" s="83"/>
      <c r="E32" s="83"/>
      <c r="F32" s="83"/>
      <c r="G32" s="83"/>
      <c r="H32" s="83"/>
      <c r="I32" s="83"/>
      <c r="J32" s="83"/>
    </row>
    <row r="33" spans="1:10" ht="20" customHeight="1">
      <c r="A33" s="88"/>
      <c r="B33" s="93"/>
      <c r="C33" s="93"/>
      <c r="D33" s="83"/>
      <c r="E33" s="83"/>
      <c r="F33" s="83"/>
      <c r="G33" s="83"/>
      <c r="H33" s="83"/>
      <c r="I33" s="83"/>
      <c r="J33" s="83"/>
    </row>
    <row r="34" spans="1:10" ht="20" customHeight="1">
      <c r="A34" s="88"/>
      <c r="B34" s="93"/>
      <c r="C34" s="93"/>
      <c r="D34" s="83"/>
      <c r="E34" s="83"/>
      <c r="F34" s="83"/>
      <c r="G34" s="83"/>
      <c r="H34" s="83"/>
      <c r="I34" s="83"/>
      <c r="J34" s="83"/>
    </row>
    <row r="35" spans="1:10" ht="20" customHeight="1">
      <c r="A35" s="88"/>
      <c r="B35" s="93"/>
      <c r="C35" s="93"/>
      <c r="D35" s="83"/>
      <c r="E35" s="83"/>
      <c r="F35" s="83"/>
      <c r="G35" s="83"/>
      <c r="H35" s="83"/>
      <c r="I35" s="83"/>
      <c r="J35" s="83"/>
    </row>
    <row r="36" spans="1:10" ht="20" customHeight="1">
      <c r="A36" s="88"/>
      <c r="B36" s="93"/>
      <c r="C36" s="93"/>
      <c r="D36" s="83"/>
      <c r="E36" s="83"/>
      <c r="F36" s="83"/>
      <c r="G36" s="83"/>
      <c r="H36" s="83"/>
      <c r="I36" s="83"/>
      <c r="J36" s="83"/>
    </row>
    <row r="37" spans="1:10" ht="20" customHeight="1">
      <c r="A37" s="88"/>
      <c r="B37" s="93"/>
      <c r="C37" s="93"/>
      <c r="D37" s="83"/>
      <c r="E37" s="83"/>
      <c r="F37" s="83"/>
      <c r="G37" s="83"/>
      <c r="H37" s="83"/>
      <c r="I37" s="83"/>
      <c r="J37" s="83"/>
    </row>
    <row r="38" spans="1:10" ht="20" customHeight="1">
      <c r="A38" s="88"/>
      <c r="B38" s="93"/>
      <c r="C38" s="93"/>
      <c r="D38" s="83"/>
      <c r="E38" s="83"/>
      <c r="F38" s="83"/>
      <c r="G38" s="83"/>
      <c r="H38" s="83"/>
      <c r="I38" s="83"/>
      <c r="J38" s="83"/>
    </row>
    <row r="39" spans="1:10" ht="20" customHeight="1">
      <c r="A39" s="88"/>
      <c r="B39" s="93"/>
      <c r="C39" s="93"/>
      <c r="D39" s="83"/>
      <c r="E39" s="83"/>
      <c r="F39" s="83"/>
      <c r="G39" s="83"/>
      <c r="H39" s="83"/>
      <c r="I39" s="83"/>
      <c r="J39" s="83"/>
    </row>
    <row r="40" spans="1:10" ht="20" customHeight="1">
      <c r="A40" s="88"/>
      <c r="B40" s="93"/>
      <c r="C40" s="93"/>
      <c r="D40" s="83"/>
      <c r="E40" s="83"/>
      <c r="F40" s="83"/>
      <c r="G40" s="83"/>
      <c r="H40" s="83"/>
      <c r="I40" s="83"/>
      <c r="J40" s="83"/>
    </row>
    <row r="41" spans="1:10" ht="20" customHeight="1">
      <c r="A41" s="88"/>
      <c r="B41" s="93"/>
      <c r="C41" s="93"/>
      <c r="D41" s="83"/>
      <c r="E41" s="83"/>
      <c r="F41" s="83"/>
      <c r="G41" s="83"/>
      <c r="H41" s="83"/>
      <c r="I41" s="83"/>
      <c r="J41" s="83"/>
    </row>
    <row r="42" spans="1:10" ht="20" customHeight="1">
      <c r="A42" s="88"/>
      <c r="B42" s="93"/>
      <c r="C42" s="93"/>
      <c r="D42" s="83"/>
      <c r="E42" s="83"/>
      <c r="F42" s="83"/>
      <c r="G42" s="83"/>
      <c r="H42" s="83"/>
      <c r="I42" s="83"/>
      <c r="J42" s="83"/>
    </row>
    <row r="43" spans="1:10" ht="20" customHeight="1">
      <c r="A43" s="88"/>
      <c r="B43" s="93"/>
      <c r="C43" s="93"/>
      <c r="D43" s="83"/>
      <c r="E43" s="83"/>
      <c r="F43" s="83"/>
      <c r="G43" s="83"/>
      <c r="H43" s="83"/>
      <c r="I43" s="83"/>
      <c r="J43" s="83"/>
    </row>
    <row r="44" spans="1:10" ht="26">
      <c r="A44" s="203" t="str">
        <f>A1</f>
        <v>บริษัท สเปเชี่ยลตี้ เนเชอรัล โปรดักส์ จำกัด (มหาชน) และบริษัทย่อย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26">
      <c r="A45" s="203" t="s">
        <v>170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ht="26">
      <c r="A46" s="203" t="str">
        <f>A3</f>
        <v>ณ วันที่ 31 ธันวาคม 2567</v>
      </c>
      <c r="B46" s="203"/>
      <c r="C46" s="203"/>
      <c r="D46" s="203"/>
      <c r="E46" s="203"/>
      <c r="F46" s="203"/>
      <c r="G46" s="203"/>
      <c r="H46" s="203"/>
      <c r="I46" s="203"/>
      <c r="J46" s="203"/>
    </row>
    <row r="47" spans="1:10" ht="24" customHeight="1">
      <c r="A47" s="202" t="s">
        <v>64</v>
      </c>
      <c r="B47" s="202"/>
      <c r="C47" s="202"/>
      <c r="D47" s="202"/>
      <c r="E47" s="202"/>
      <c r="F47" s="202"/>
      <c r="G47" s="202"/>
      <c r="H47" s="202"/>
      <c r="I47" s="202"/>
      <c r="J47" s="202"/>
    </row>
    <row r="48" spans="1:10" ht="9" customHeight="1"/>
    <row r="49" spans="1:10" ht="20" customHeight="1">
      <c r="B49" s="77" t="s">
        <v>32</v>
      </c>
      <c r="C49" s="77"/>
      <c r="D49" s="200" t="s">
        <v>0</v>
      </c>
      <c r="E49" s="200"/>
      <c r="F49" s="200"/>
      <c r="G49" s="200"/>
      <c r="H49" s="200" t="s">
        <v>30</v>
      </c>
      <c r="I49" s="200"/>
      <c r="J49" s="200"/>
    </row>
    <row r="50" spans="1:10" ht="20" customHeight="1">
      <c r="B50" s="77"/>
      <c r="C50" s="77"/>
      <c r="D50" s="77" t="s">
        <v>36</v>
      </c>
      <c r="E50" s="78"/>
      <c r="F50" s="77" t="s">
        <v>36</v>
      </c>
      <c r="H50" s="77" t="s">
        <v>36</v>
      </c>
      <c r="I50" s="78"/>
      <c r="J50" s="77" t="s">
        <v>36</v>
      </c>
    </row>
    <row r="51" spans="1:10" ht="20" customHeight="1">
      <c r="B51" s="77"/>
      <c r="C51" s="77"/>
      <c r="D51" s="77" t="s">
        <v>37</v>
      </c>
      <c r="E51" s="78"/>
      <c r="F51" s="77" t="s">
        <v>37</v>
      </c>
      <c r="H51" s="77" t="s">
        <v>37</v>
      </c>
      <c r="I51" s="78"/>
      <c r="J51" s="77" t="s">
        <v>37</v>
      </c>
    </row>
    <row r="52" spans="1:10" ht="20" customHeight="1">
      <c r="B52" s="77"/>
      <c r="C52" s="77"/>
      <c r="D52" s="79">
        <v>2567</v>
      </c>
      <c r="E52" s="78"/>
      <c r="F52" s="79">
        <v>2566</v>
      </c>
      <c r="H52" s="79">
        <v>2567</v>
      </c>
      <c r="I52" s="78"/>
      <c r="J52" s="79">
        <v>2566</v>
      </c>
    </row>
    <row r="53" spans="1:10" ht="20" customHeight="1">
      <c r="A53" s="77" t="s">
        <v>127</v>
      </c>
      <c r="B53" s="77"/>
      <c r="C53" s="77"/>
      <c r="D53" s="86"/>
      <c r="E53" s="86"/>
      <c r="F53" s="86"/>
      <c r="G53" s="86"/>
      <c r="H53" s="86"/>
      <c r="I53" s="86"/>
      <c r="J53" s="86"/>
    </row>
    <row r="54" spans="1:10" ht="20" customHeight="1">
      <c r="A54" s="75" t="s">
        <v>45</v>
      </c>
      <c r="B54" s="93"/>
      <c r="C54" s="82"/>
      <c r="D54" s="82"/>
      <c r="E54" s="82"/>
      <c r="F54" s="82"/>
      <c r="G54" s="82"/>
      <c r="H54" s="82"/>
      <c r="I54" s="82"/>
      <c r="J54" s="82"/>
    </row>
    <row r="55" spans="1:10" ht="20" customHeight="1">
      <c r="A55" s="82" t="s">
        <v>28</v>
      </c>
      <c r="B55" s="93">
        <v>20</v>
      </c>
      <c r="C55" s="82"/>
      <c r="D55" s="82"/>
      <c r="E55" s="82"/>
      <c r="F55" s="82"/>
      <c r="G55" s="82"/>
      <c r="H55" s="82"/>
      <c r="I55" s="82"/>
      <c r="J55" s="82"/>
    </row>
    <row r="56" spans="1:10" ht="20" customHeight="1">
      <c r="A56" s="88" t="s">
        <v>9</v>
      </c>
      <c r="B56" s="93"/>
      <c r="C56" s="88"/>
      <c r="D56" s="82"/>
      <c r="E56" s="82"/>
      <c r="F56" s="82"/>
      <c r="G56" s="82"/>
      <c r="H56" s="82"/>
      <c r="I56" s="82"/>
      <c r="J56" s="82"/>
    </row>
    <row r="57" spans="1:10" ht="20" customHeight="1" thickBot="1">
      <c r="A57" s="91" t="s">
        <v>198</v>
      </c>
      <c r="B57" s="93"/>
      <c r="C57" s="94"/>
      <c r="D57" s="58">
        <v>405000000</v>
      </c>
      <c r="E57" s="83"/>
      <c r="F57" s="58">
        <v>405000000</v>
      </c>
      <c r="G57" s="93"/>
      <c r="H57" s="58">
        <v>405000000</v>
      </c>
      <c r="I57" s="83"/>
      <c r="J57" s="58">
        <v>405000000</v>
      </c>
    </row>
    <row r="58" spans="1:10" ht="20" hidden="1" customHeight="1" thickTop="1">
      <c r="A58" s="91" t="s">
        <v>156</v>
      </c>
      <c r="B58" s="93"/>
      <c r="C58" s="94"/>
      <c r="D58" s="2"/>
      <c r="E58" s="83"/>
      <c r="F58" s="2"/>
      <c r="G58" s="93"/>
      <c r="H58" s="2"/>
      <c r="I58" s="83"/>
      <c r="J58" s="2"/>
    </row>
    <row r="59" spans="1:10" ht="9" customHeight="1" thickTop="1">
      <c r="A59" s="91"/>
      <c r="B59" s="93"/>
      <c r="C59" s="93"/>
      <c r="D59" s="93"/>
      <c r="E59" s="93"/>
      <c r="F59" s="93"/>
      <c r="G59" s="93"/>
      <c r="H59" s="93"/>
      <c r="I59" s="93"/>
      <c r="J59" s="93"/>
    </row>
    <row r="60" spans="1:10" ht="20" customHeight="1">
      <c r="A60" s="88" t="s">
        <v>35</v>
      </c>
      <c r="B60" s="93"/>
      <c r="C60" s="88"/>
      <c r="D60" s="83"/>
      <c r="E60" s="83"/>
      <c r="F60" s="83"/>
      <c r="G60" s="83"/>
      <c r="H60" s="83"/>
      <c r="I60" s="83"/>
      <c r="J60" s="83"/>
    </row>
    <row r="61" spans="1:10" ht="20" customHeight="1">
      <c r="A61" s="91" t="s">
        <v>198</v>
      </c>
      <c r="B61" s="93"/>
      <c r="C61" s="88"/>
      <c r="D61" s="83">
        <v>405000000</v>
      </c>
      <c r="E61" s="83"/>
      <c r="F61" s="83"/>
      <c r="G61" s="83"/>
      <c r="H61" s="83">
        <v>405000000</v>
      </c>
      <c r="I61" s="83"/>
      <c r="J61" s="83"/>
    </row>
    <row r="62" spans="1:10" ht="20" customHeight="1">
      <c r="A62" s="91" t="s">
        <v>199</v>
      </c>
      <c r="B62" s="93"/>
      <c r="C62" s="88"/>
      <c r="D62" s="83"/>
      <c r="E62" s="83"/>
      <c r="F62" s="83">
        <v>300000000</v>
      </c>
      <c r="G62" s="93"/>
      <c r="I62" s="83"/>
      <c r="J62" s="83">
        <v>300000000</v>
      </c>
    </row>
    <row r="63" spans="1:10" ht="10.25" customHeight="1">
      <c r="A63" s="91"/>
      <c r="B63" s="93"/>
      <c r="C63" s="88"/>
      <c r="D63" s="83"/>
      <c r="E63" s="83"/>
      <c r="F63" s="83"/>
      <c r="G63" s="93"/>
      <c r="I63" s="83"/>
      <c r="J63" s="83"/>
    </row>
    <row r="64" spans="1:10" ht="20" customHeight="1">
      <c r="A64" s="82" t="s">
        <v>97</v>
      </c>
      <c r="B64" s="93"/>
      <c r="C64" s="94"/>
      <c r="D64" s="83">
        <v>370130335</v>
      </c>
      <c r="E64" s="83"/>
      <c r="F64" s="83">
        <v>46550000</v>
      </c>
      <c r="G64" s="83"/>
      <c r="H64" s="83">
        <v>370130335</v>
      </c>
      <c r="I64" s="83"/>
      <c r="J64" s="83">
        <v>46550000</v>
      </c>
    </row>
    <row r="65" spans="1:11" ht="20" customHeight="1">
      <c r="A65" s="82" t="s">
        <v>152</v>
      </c>
      <c r="B65" s="93"/>
      <c r="C65" s="94"/>
      <c r="D65" s="95">
        <v>-1459276</v>
      </c>
      <c r="E65" s="83"/>
      <c r="F65" s="95">
        <v>-1459276</v>
      </c>
      <c r="G65" s="83"/>
      <c r="H65" s="66">
        <v>0</v>
      </c>
      <c r="I65" s="83"/>
      <c r="J65" s="66" t="s">
        <v>147</v>
      </c>
    </row>
    <row r="66" spans="1:11" ht="20" customHeight="1">
      <c r="A66" s="82" t="s">
        <v>10</v>
      </c>
      <c r="C66" s="76"/>
      <c r="D66" s="83"/>
      <c r="E66" s="83"/>
      <c r="F66" s="83"/>
      <c r="G66" s="83"/>
      <c r="H66" s="83"/>
      <c r="I66" s="83"/>
      <c r="J66" s="83"/>
    </row>
    <row r="67" spans="1:11" ht="20" customHeight="1">
      <c r="A67" s="88" t="s">
        <v>11</v>
      </c>
      <c r="C67" s="76"/>
      <c r="D67" s="83"/>
      <c r="E67" s="83"/>
      <c r="F67" s="83"/>
      <c r="G67" s="83"/>
      <c r="H67" s="83"/>
      <c r="I67" s="83"/>
      <c r="J67" s="83"/>
    </row>
    <row r="68" spans="1:11" ht="20" customHeight="1">
      <c r="A68" s="91" t="s">
        <v>38</v>
      </c>
      <c r="B68" s="93">
        <v>21</v>
      </c>
      <c r="C68" s="76"/>
      <c r="D68" s="2">
        <f>22000000+500000</f>
        <v>22500000</v>
      </c>
      <c r="E68" s="83"/>
      <c r="F68" s="2">
        <v>15400000</v>
      </c>
      <c r="G68" s="83"/>
      <c r="H68" s="2">
        <f>22000000+500000</f>
        <v>22500000</v>
      </c>
      <c r="I68" s="83"/>
      <c r="J68" s="2">
        <v>15400000</v>
      </c>
    </row>
    <row r="69" spans="1:11" ht="20" customHeight="1">
      <c r="A69" s="88" t="s">
        <v>27</v>
      </c>
      <c r="C69" s="76"/>
      <c r="D69" s="2">
        <f>64514874-500000</f>
        <v>64014874</v>
      </c>
      <c r="E69" s="83"/>
      <c r="F69" s="2">
        <v>80049901</v>
      </c>
      <c r="G69" s="83"/>
      <c r="H69" s="2">
        <f>54687440-500000</f>
        <v>54187440</v>
      </c>
      <c r="I69" s="83"/>
      <c r="J69" s="2">
        <v>18235524</v>
      </c>
    </row>
    <row r="70" spans="1:11" ht="20" customHeight="1">
      <c r="A70" s="82" t="s">
        <v>51</v>
      </c>
      <c r="B70" s="93"/>
      <c r="C70" s="76"/>
      <c r="D70" s="8">
        <v>5909229</v>
      </c>
      <c r="E70" s="83"/>
      <c r="F70" s="8">
        <v>5909229</v>
      </c>
      <c r="G70" s="83"/>
      <c r="H70" s="20">
        <v>2516227</v>
      </c>
      <c r="I70" s="3"/>
      <c r="J70" s="20">
        <v>2516227</v>
      </c>
    </row>
    <row r="71" spans="1:11" ht="20" customHeight="1">
      <c r="A71" s="80" t="s">
        <v>132</v>
      </c>
      <c r="C71" s="76"/>
      <c r="D71" s="2">
        <f>SUM(D61:D70)</f>
        <v>866095162</v>
      </c>
      <c r="E71" s="83"/>
      <c r="F71" s="2">
        <f>SUM(F61:F70)</f>
        <v>446449854</v>
      </c>
      <c r="G71" s="83"/>
      <c r="H71" s="2">
        <f>SUM(H61:H70)</f>
        <v>854334002</v>
      </c>
      <c r="I71" s="83"/>
      <c r="J71" s="2">
        <f>SUM(J61:J70)</f>
        <v>382701751</v>
      </c>
    </row>
    <row r="72" spans="1:11" ht="20" customHeight="1">
      <c r="A72" s="82" t="s">
        <v>80</v>
      </c>
      <c r="C72" s="76"/>
      <c r="D72" s="39">
        <v>30582634</v>
      </c>
      <c r="E72" s="83"/>
      <c r="F72" s="39">
        <v>34850977</v>
      </c>
      <c r="G72" s="83"/>
      <c r="H72" s="67">
        <v>0</v>
      </c>
      <c r="I72" s="83"/>
      <c r="J72" s="67" t="s">
        <v>147</v>
      </c>
    </row>
    <row r="73" spans="1:11" ht="20" customHeight="1">
      <c r="A73" s="80" t="s">
        <v>46</v>
      </c>
      <c r="C73" s="76"/>
      <c r="D73" s="2">
        <f>SUM(D71:D72)</f>
        <v>896677796</v>
      </c>
      <c r="E73" s="83"/>
      <c r="F73" s="2">
        <f>SUM(F71:F72)</f>
        <v>481300831</v>
      </c>
      <c r="G73" s="83"/>
      <c r="H73" s="2">
        <f>SUM(H71:H72)</f>
        <v>854334002</v>
      </c>
      <c r="I73" s="83"/>
      <c r="J73" s="2">
        <f>SUM(J71:J72)</f>
        <v>382701751</v>
      </c>
    </row>
    <row r="74" spans="1:11" ht="20" customHeight="1" thickBot="1">
      <c r="A74" s="78" t="s">
        <v>47</v>
      </c>
      <c r="B74" s="96"/>
      <c r="C74" s="97"/>
      <c r="D74" s="5">
        <f>D29+D73</f>
        <v>987700750</v>
      </c>
      <c r="E74" s="83"/>
      <c r="F74" s="5">
        <f>F29+F73</f>
        <v>671979568</v>
      </c>
      <c r="G74" s="83"/>
      <c r="H74" s="5">
        <f>H29+H71</f>
        <v>881284594</v>
      </c>
      <c r="I74" s="83"/>
      <c r="J74" s="5">
        <f>J29+J71</f>
        <v>404348931</v>
      </c>
      <c r="K74" s="84">
        <f>H74-งบดุล!H29</f>
        <v>0</v>
      </c>
    </row>
    <row r="75" spans="1:11" ht="20" customHeight="1" thickTop="1">
      <c r="A75" s="78"/>
      <c r="B75" s="96"/>
      <c r="C75" s="97"/>
      <c r="D75" s="2"/>
      <c r="E75" s="83"/>
      <c r="F75" s="2"/>
      <c r="G75" s="83"/>
      <c r="H75" s="2"/>
      <c r="I75" s="83"/>
      <c r="J75" s="2"/>
    </row>
    <row r="76" spans="1:11" ht="20" customHeight="1">
      <c r="A76" s="78"/>
      <c r="B76" s="96"/>
      <c r="C76" s="97"/>
      <c r="D76" s="2"/>
      <c r="E76" s="83"/>
      <c r="F76" s="2"/>
      <c r="G76" s="83"/>
      <c r="H76" s="2"/>
      <c r="I76" s="83"/>
      <c r="J76" s="2"/>
    </row>
    <row r="77" spans="1:11" ht="20" customHeight="1">
      <c r="A77" s="78"/>
      <c r="B77" s="96"/>
      <c r="C77" s="97"/>
      <c r="D77" s="2"/>
      <c r="E77" s="83"/>
      <c r="F77" s="2"/>
      <c r="G77" s="83"/>
      <c r="H77" s="2"/>
      <c r="I77" s="83"/>
      <c r="J77" s="2"/>
    </row>
    <row r="78" spans="1:11" ht="20" customHeight="1">
      <c r="A78" s="78"/>
      <c r="B78" s="96"/>
      <c r="C78" s="97"/>
      <c r="D78" s="2"/>
      <c r="E78" s="83"/>
      <c r="F78" s="2"/>
      <c r="G78" s="83"/>
      <c r="H78" s="2"/>
      <c r="I78" s="83"/>
      <c r="J78" s="2"/>
    </row>
    <row r="79" spans="1:11" ht="20" customHeight="1">
      <c r="A79" s="78"/>
      <c r="B79" s="96"/>
      <c r="C79" s="97"/>
      <c r="D79" s="2"/>
      <c r="E79" s="83"/>
      <c r="F79" s="2"/>
      <c r="G79" s="83"/>
      <c r="H79" s="2"/>
      <c r="I79" s="83"/>
      <c r="J79" s="2"/>
    </row>
    <row r="80" spans="1:11" ht="20" customHeight="1">
      <c r="A80" s="78"/>
      <c r="B80" s="96"/>
      <c r="C80" s="97"/>
      <c r="D80" s="2"/>
      <c r="E80" s="83"/>
      <c r="F80" s="2"/>
      <c r="G80" s="83"/>
      <c r="H80" s="2"/>
      <c r="I80" s="83"/>
      <c r="J80" s="2"/>
    </row>
    <row r="81" spans="1:10" ht="20" customHeight="1">
      <c r="A81" s="78"/>
      <c r="B81" s="96"/>
      <c r="C81" s="97"/>
      <c r="D81" s="2"/>
      <c r="E81" s="83"/>
      <c r="F81" s="2"/>
      <c r="G81" s="83"/>
      <c r="H81" s="2"/>
      <c r="I81" s="83"/>
      <c r="J81" s="2"/>
    </row>
    <row r="82" spans="1:10" ht="20" customHeight="1">
      <c r="A82" s="78"/>
      <c r="B82" s="96"/>
      <c r="C82" s="97"/>
      <c r="D82" s="2"/>
      <c r="E82" s="83"/>
      <c r="F82" s="2"/>
      <c r="G82" s="83"/>
      <c r="H82" s="2"/>
      <c r="I82" s="83"/>
      <c r="J82" s="2"/>
    </row>
    <row r="83" spans="1:10" ht="20" customHeight="1">
      <c r="A83" s="78"/>
      <c r="B83" s="96"/>
      <c r="C83" s="97"/>
      <c r="D83" s="2"/>
      <c r="E83" s="83"/>
      <c r="F83" s="2"/>
      <c r="G83" s="83"/>
      <c r="H83" s="2"/>
      <c r="I83" s="83"/>
      <c r="J83" s="2"/>
    </row>
    <row r="84" spans="1:10" ht="20" customHeight="1">
      <c r="A84" s="78"/>
      <c r="B84" s="96"/>
      <c r="C84" s="97"/>
      <c r="D84" s="2"/>
      <c r="E84" s="83"/>
      <c r="F84" s="2"/>
      <c r="G84" s="83"/>
      <c r="H84" s="2"/>
      <c r="I84" s="83"/>
      <c r="J84" s="2"/>
    </row>
    <row r="85" spans="1:10" ht="20" customHeight="1">
      <c r="A85" s="78"/>
      <c r="B85" s="96"/>
      <c r="C85" s="97"/>
      <c r="D85" s="2"/>
      <c r="E85" s="83"/>
      <c r="F85" s="2"/>
      <c r="G85" s="83"/>
      <c r="H85" s="2"/>
      <c r="I85" s="83"/>
      <c r="J85" s="2"/>
    </row>
    <row r="86" spans="1:10" ht="20" customHeight="1">
      <c r="A86" s="78"/>
      <c r="B86" s="96"/>
      <c r="C86" s="97"/>
      <c r="D86" s="2"/>
      <c r="E86" s="83"/>
      <c r="F86" s="2"/>
      <c r="G86" s="83"/>
      <c r="H86" s="2"/>
      <c r="I86" s="83"/>
      <c r="J86" s="2"/>
    </row>
    <row r="87" spans="1:10" ht="20" customHeight="1">
      <c r="A87" s="78"/>
      <c r="B87" s="96"/>
      <c r="C87" s="97"/>
      <c r="D87" s="2"/>
      <c r="E87" s="83"/>
      <c r="F87" s="2"/>
      <c r="G87" s="83"/>
      <c r="H87" s="2"/>
      <c r="I87" s="83"/>
      <c r="J87" s="2"/>
    </row>
    <row r="88" spans="1:10" ht="20" customHeight="1">
      <c r="A88" s="78"/>
      <c r="B88" s="96"/>
      <c r="C88" s="97"/>
      <c r="D88" s="2"/>
      <c r="E88" s="83"/>
      <c r="F88" s="2"/>
      <c r="G88" s="83"/>
      <c r="H88" s="2"/>
      <c r="I88" s="83"/>
      <c r="J88" s="2"/>
    </row>
    <row r="89" spans="1:10" ht="20" customHeight="1">
      <c r="A89" s="78"/>
      <c r="B89" s="96"/>
      <c r="C89" s="97"/>
      <c r="D89" s="2"/>
      <c r="E89" s="83"/>
      <c r="F89" s="2"/>
      <c r="G89" s="83"/>
      <c r="H89" s="2"/>
      <c r="I89" s="83"/>
      <c r="J89" s="2"/>
    </row>
    <row r="90" spans="1:10" ht="20" customHeight="1">
      <c r="A90" s="87" t="s">
        <v>75</v>
      </c>
      <c r="B90" s="96"/>
      <c r="C90" s="97"/>
      <c r="D90" s="2"/>
      <c r="E90" s="83"/>
      <c r="F90" s="2"/>
      <c r="G90" s="83"/>
      <c r="H90" s="2"/>
      <c r="I90" s="83"/>
      <c r="J90" s="2"/>
    </row>
    <row r="91" spans="1:10" ht="24" customHeight="1">
      <c r="D91" s="84"/>
      <c r="F91" s="84"/>
      <c r="H91" s="1"/>
      <c r="J91" s="84"/>
    </row>
  </sheetData>
  <mergeCells count="12">
    <mergeCell ref="A1:J1"/>
    <mergeCell ref="A2:J2"/>
    <mergeCell ref="A3:J3"/>
    <mergeCell ref="D6:G6"/>
    <mergeCell ref="H6:J6"/>
    <mergeCell ref="A4:J4"/>
    <mergeCell ref="D49:G49"/>
    <mergeCell ref="H49:J49"/>
    <mergeCell ref="A44:J44"/>
    <mergeCell ref="A45:J45"/>
    <mergeCell ref="A46:J46"/>
    <mergeCell ref="A47:J47"/>
  </mergeCells>
  <pageMargins left="1" right="0.5" top="1" bottom="0.5" header="0.5" footer="0.3"/>
  <pageSetup paperSize="9" scale="84" fitToHeight="0" orientation="portrait" r:id="rId1"/>
  <headerFooter alignWithMargins="0"/>
  <rowBreaks count="1" manualBreakCount="1">
    <brk id="4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M146"/>
  <sheetViews>
    <sheetView showGridLines="0" view="pageBreakPreview" topLeftCell="C10" zoomScaleNormal="100" zoomScaleSheetLayoutView="100" workbookViewId="0">
      <selection activeCell="C88" sqref="A88:XFD88"/>
    </sheetView>
  </sheetViews>
  <sheetFormatPr defaultColWidth="9.09765625" defaultRowHeight="24" customHeight="1"/>
  <cols>
    <col min="1" max="1" width="17.09765625" style="98" hidden="1" customWidth="1"/>
    <col min="2" max="2" width="1.8984375" style="99" hidden="1" customWidth="1"/>
    <col min="3" max="3" width="42.19921875" style="98" customWidth="1"/>
    <col min="4" max="4" width="9.19921875" style="99" customWidth="1"/>
    <col min="5" max="5" width="1.69921875" style="99" customWidth="1"/>
    <col min="6" max="6" width="13.59765625" style="99" customWidth="1"/>
    <col min="7" max="7" width="1.19921875" style="99" customWidth="1"/>
    <col min="8" max="8" width="13.59765625" style="99" customWidth="1"/>
    <col min="9" max="9" width="1.19921875" style="99" customWidth="1"/>
    <col min="10" max="10" width="13.59765625" style="99" customWidth="1"/>
    <col min="11" max="11" width="1.19921875" style="99" customWidth="1"/>
    <col min="12" max="12" width="13.59765625" style="99" customWidth="1"/>
    <col min="13" max="16384" width="9.09765625" style="99"/>
  </cols>
  <sheetData>
    <row r="1" spans="1:13" ht="26">
      <c r="C1" s="204" t="str">
        <f>งบดุล!A1</f>
        <v>บริษัท สเปเชี่ยลตี้ เนเชอรัล โปรดักส์ จำกัด (มหาชน) และบริษัทย่อย</v>
      </c>
      <c r="D1" s="204"/>
      <c r="E1" s="204"/>
      <c r="F1" s="204"/>
      <c r="G1" s="204"/>
      <c r="H1" s="204"/>
      <c r="I1" s="204"/>
      <c r="J1" s="204"/>
      <c r="K1" s="204"/>
      <c r="L1" s="204"/>
    </row>
    <row r="2" spans="1:13" ht="24" customHeight="1">
      <c r="C2" s="204" t="s">
        <v>165</v>
      </c>
      <c r="D2" s="204"/>
      <c r="E2" s="204"/>
      <c r="F2" s="204"/>
      <c r="G2" s="204"/>
      <c r="H2" s="204"/>
      <c r="I2" s="204"/>
      <c r="J2" s="204"/>
      <c r="K2" s="204"/>
      <c r="L2" s="204"/>
    </row>
    <row r="3" spans="1:13" ht="26">
      <c r="C3" s="204" t="s">
        <v>171</v>
      </c>
      <c r="D3" s="204"/>
      <c r="E3" s="204"/>
      <c r="F3" s="204"/>
      <c r="G3" s="204"/>
      <c r="H3" s="204"/>
      <c r="I3" s="204"/>
      <c r="J3" s="204"/>
      <c r="K3" s="204"/>
      <c r="L3" s="204"/>
    </row>
    <row r="4" spans="1:13" ht="24" customHeight="1">
      <c r="C4" s="202" t="s">
        <v>64</v>
      </c>
      <c r="D4" s="202"/>
      <c r="E4" s="202"/>
      <c r="F4" s="202"/>
      <c r="G4" s="202"/>
      <c r="H4" s="202"/>
      <c r="I4" s="202"/>
      <c r="J4" s="202"/>
      <c r="K4" s="202"/>
      <c r="L4" s="202"/>
    </row>
    <row r="5" spans="1:13" ht="6" customHeight="1"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13" ht="20" customHeight="1">
      <c r="D6" s="100" t="s">
        <v>32</v>
      </c>
      <c r="E6" s="101"/>
      <c r="F6" s="205" t="s">
        <v>0</v>
      </c>
      <c r="G6" s="205"/>
      <c r="H6" s="205"/>
      <c r="I6" s="205"/>
      <c r="J6" s="206" t="s">
        <v>30</v>
      </c>
      <c r="K6" s="206"/>
      <c r="L6" s="206"/>
    </row>
    <row r="7" spans="1:13" ht="20" customHeight="1">
      <c r="A7" s="102" t="s">
        <v>56</v>
      </c>
      <c r="E7" s="103"/>
      <c r="F7" s="104" t="s">
        <v>172</v>
      </c>
      <c r="G7" s="105"/>
      <c r="H7" s="104" t="s">
        <v>145</v>
      </c>
      <c r="I7" s="101"/>
      <c r="J7" s="104" t="s">
        <v>172</v>
      </c>
      <c r="K7" s="105"/>
      <c r="L7" s="104" t="s">
        <v>145</v>
      </c>
    </row>
    <row r="8" spans="1:13" ht="20" customHeight="1">
      <c r="A8" s="106"/>
      <c r="C8" s="98" t="s">
        <v>164</v>
      </c>
      <c r="D8" s="101"/>
      <c r="E8" s="103"/>
      <c r="F8" s="12"/>
      <c r="G8" s="103"/>
      <c r="H8" s="103"/>
      <c r="I8" s="103"/>
      <c r="J8" s="30"/>
      <c r="K8" s="103"/>
      <c r="L8" s="103"/>
    </row>
    <row r="9" spans="1:13" ht="20" customHeight="1">
      <c r="C9" s="107" t="s">
        <v>78</v>
      </c>
      <c r="D9" s="101"/>
      <c r="E9" s="103"/>
      <c r="F9" s="13">
        <v>450560416</v>
      </c>
      <c r="G9" s="14"/>
      <c r="H9" s="13">
        <v>353587341</v>
      </c>
      <c r="I9" s="14"/>
      <c r="J9" s="13">
        <v>154156279</v>
      </c>
      <c r="K9" s="14"/>
      <c r="L9" s="13">
        <v>124017384</v>
      </c>
      <c r="M9" s="108"/>
    </row>
    <row r="10" spans="1:13" ht="20" customHeight="1">
      <c r="C10" s="107" t="s">
        <v>68</v>
      </c>
      <c r="D10" s="101"/>
      <c r="E10" s="103"/>
      <c r="F10" s="13">
        <v>6745995</v>
      </c>
      <c r="G10" s="14"/>
      <c r="H10" s="13">
        <v>3114674</v>
      </c>
      <c r="I10" s="14"/>
      <c r="J10" s="13">
        <v>9001795</v>
      </c>
      <c r="K10" s="14"/>
      <c r="L10" s="13">
        <v>6169124</v>
      </c>
      <c r="M10" s="108"/>
    </row>
    <row r="11" spans="1:13" ht="20" customHeight="1">
      <c r="C11" s="107" t="s">
        <v>12</v>
      </c>
      <c r="D11" s="101"/>
      <c r="E11" s="103"/>
      <c r="F11" s="13">
        <v>17367104</v>
      </c>
      <c r="G11" s="14"/>
      <c r="H11" s="13">
        <v>11388856</v>
      </c>
      <c r="I11" s="14"/>
      <c r="J11" s="13">
        <v>14069947</v>
      </c>
      <c r="K11" s="14"/>
      <c r="L11" s="13">
        <v>13766042</v>
      </c>
      <c r="M11" s="108"/>
    </row>
    <row r="12" spans="1:13" ht="20" customHeight="1">
      <c r="C12" s="107" t="s">
        <v>128</v>
      </c>
      <c r="D12" s="101" t="s">
        <v>187</v>
      </c>
      <c r="E12" s="103"/>
      <c r="F12" s="66">
        <v>0</v>
      </c>
      <c r="G12" s="14"/>
      <c r="H12" s="66" t="s">
        <v>147</v>
      </c>
      <c r="I12" s="14"/>
      <c r="J12" s="13">
        <v>103509714</v>
      </c>
      <c r="K12" s="14"/>
      <c r="L12" s="66" t="s">
        <v>147</v>
      </c>
      <c r="M12" s="108"/>
    </row>
    <row r="13" spans="1:13" ht="20" customHeight="1">
      <c r="A13" s="102" t="s">
        <v>57</v>
      </c>
      <c r="B13" s="99">
        <v>22.1</v>
      </c>
      <c r="C13" s="109" t="s">
        <v>58</v>
      </c>
      <c r="D13" s="101"/>
      <c r="E13" s="103"/>
      <c r="F13" s="15">
        <f>SUM(F9:F12)</f>
        <v>474673515</v>
      </c>
      <c r="G13" s="14"/>
      <c r="H13" s="15">
        <f>SUM(H9:H12)</f>
        <v>368090871</v>
      </c>
      <c r="I13" s="14"/>
      <c r="J13" s="15">
        <f>SUM(J9:J12)</f>
        <v>280737735</v>
      </c>
      <c r="K13" s="14"/>
      <c r="L13" s="15">
        <f>SUM(L9:L12)</f>
        <v>143952550</v>
      </c>
      <c r="M13" s="108"/>
    </row>
    <row r="14" spans="1:13" ht="20" customHeight="1">
      <c r="C14" s="98" t="s">
        <v>59</v>
      </c>
      <c r="D14" s="101"/>
      <c r="E14" s="103"/>
      <c r="F14" s="16"/>
      <c r="G14" s="14"/>
      <c r="H14" s="16"/>
      <c r="I14" s="14"/>
      <c r="J14" s="16"/>
      <c r="K14" s="14"/>
      <c r="L14" s="16"/>
      <c r="M14" s="108"/>
    </row>
    <row r="15" spans="1:13" ht="20" customHeight="1">
      <c r="C15" s="107" t="s">
        <v>39</v>
      </c>
      <c r="D15" s="101">
        <v>8</v>
      </c>
      <c r="E15" s="103"/>
      <c r="F15" s="13">
        <v>269475072</v>
      </c>
      <c r="G15" s="14"/>
      <c r="H15" s="13">
        <v>224206064</v>
      </c>
      <c r="I15" s="14"/>
      <c r="J15" s="13">
        <v>92080698</v>
      </c>
      <c r="K15" s="14"/>
      <c r="L15" s="13">
        <v>80966356</v>
      </c>
      <c r="M15" s="108"/>
    </row>
    <row r="16" spans="1:13" ht="20" customHeight="1">
      <c r="C16" s="107" t="s">
        <v>66</v>
      </c>
      <c r="E16" s="103"/>
      <c r="F16" s="13">
        <v>1500378</v>
      </c>
      <c r="G16" s="14"/>
      <c r="H16" s="13">
        <v>1568963</v>
      </c>
      <c r="I16" s="14"/>
      <c r="J16" s="13">
        <v>3015572</v>
      </c>
      <c r="K16" s="14"/>
      <c r="L16" s="13">
        <v>3623034</v>
      </c>
      <c r="M16" s="108"/>
    </row>
    <row r="17" spans="1:13" ht="20" customHeight="1">
      <c r="C17" s="107" t="s">
        <v>89</v>
      </c>
      <c r="E17" s="103"/>
      <c r="F17" s="13">
        <v>22065980</v>
      </c>
      <c r="G17" s="14"/>
      <c r="H17" s="13">
        <v>27932395</v>
      </c>
      <c r="I17" s="14"/>
      <c r="J17" s="13">
        <v>6912145</v>
      </c>
      <c r="K17" s="14"/>
      <c r="L17" s="13">
        <v>5337205</v>
      </c>
      <c r="M17" s="108"/>
    </row>
    <row r="18" spans="1:13" ht="20" customHeight="1">
      <c r="A18" s="102"/>
      <c r="C18" s="107" t="s">
        <v>34</v>
      </c>
      <c r="D18" s="101"/>
      <c r="E18" s="103"/>
      <c r="F18" s="13">
        <v>86978518</v>
      </c>
      <c r="G18" s="14"/>
      <c r="H18" s="13">
        <v>70743802</v>
      </c>
      <c r="I18" s="14"/>
      <c r="J18" s="13">
        <v>41992302</v>
      </c>
      <c r="K18" s="14"/>
      <c r="L18" s="13">
        <v>42143362</v>
      </c>
      <c r="M18" s="108"/>
    </row>
    <row r="19" spans="1:13" ht="20" customHeight="1">
      <c r="C19" s="109" t="s">
        <v>53</v>
      </c>
      <c r="D19" s="101"/>
      <c r="E19" s="103"/>
      <c r="F19" s="15">
        <f>SUM(F15:F18)</f>
        <v>380019948</v>
      </c>
      <c r="G19" s="14"/>
      <c r="H19" s="15">
        <f>SUM(H15:H18)</f>
        <v>324451224</v>
      </c>
      <c r="I19" s="14"/>
      <c r="J19" s="15">
        <f>SUM(J15:J18)</f>
        <v>144000717</v>
      </c>
      <c r="K19" s="14"/>
      <c r="L19" s="15">
        <f>SUM(L15:L18)</f>
        <v>132069957</v>
      </c>
      <c r="M19" s="108"/>
    </row>
    <row r="20" spans="1:13" ht="9.65" customHeight="1">
      <c r="C20" s="109"/>
      <c r="D20" s="101"/>
      <c r="E20" s="103"/>
      <c r="F20" s="10"/>
      <c r="G20" s="14"/>
      <c r="H20" s="10"/>
      <c r="I20" s="14"/>
      <c r="J20" s="10"/>
      <c r="K20" s="14"/>
      <c r="L20" s="10"/>
      <c r="M20" s="108"/>
    </row>
    <row r="21" spans="1:13" ht="20" customHeight="1">
      <c r="A21" s="102" t="s">
        <v>61</v>
      </c>
      <c r="C21" s="110" t="s">
        <v>98</v>
      </c>
      <c r="D21" s="101"/>
      <c r="E21" s="103"/>
      <c r="F21" s="17">
        <f>F13-F19</f>
        <v>94653567</v>
      </c>
      <c r="G21" s="14"/>
      <c r="H21" s="17">
        <f>H13-H19</f>
        <v>43639647</v>
      </c>
      <c r="I21" s="19"/>
      <c r="J21" s="17">
        <f>J13-J19</f>
        <v>136737018</v>
      </c>
      <c r="K21" s="19"/>
      <c r="L21" s="17">
        <f>L13-L19</f>
        <v>11882593</v>
      </c>
      <c r="M21" s="108"/>
    </row>
    <row r="22" spans="1:13" ht="20" customHeight="1">
      <c r="A22" s="102" t="s">
        <v>60</v>
      </c>
      <c r="C22" s="111" t="s">
        <v>40</v>
      </c>
      <c r="D22" s="101"/>
      <c r="E22" s="103"/>
      <c r="F22" s="10">
        <v>-2087225</v>
      </c>
      <c r="G22" s="19"/>
      <c r="H22" s="10">
        <v>-3782921</v>
      </c>
      <c r="I22" s="19"/>
      <c r="J22" s="10">
        <v>-187037</v>
      </c>
      <c r="K22" s="19"/>
      <c r="L22" s="10">
        <v>-351869</v>
      </c>
      <c r="M22" s="108"/>
    </row>
    <row r="23" spans="1:13" ht="20" customHeight="1">
      <c r="A23" s="102"/>
      <c r="C23" s="111" t="s">
        <v>119</v>
      </c>
      <c r="D23" s="101">
        <v>4.2</v>
      </c>
      <c r="E23" s="103"/>
      <c r="F23" s="8">
        <v>153810</v>
      </c>
      <c r="G23" s="19"/>
      <c r="H23" s="8">
        <v>210930</v>
      </c>
      <c r="I23" s="19"/>
      <c r="J23" s="67">
        <v>0</v>
      </c>
      <c r="K23" s="19"/>
      <c r="L23" s="67" t="s">
        <v>147</v>
      </c>
      <c r="M23" s="108"/>
    </row>
    <row r="24" spans="1:13" ht="20" customHeight="1">
      <c r="A24" s="102"/>
      <c r="C24" s="110" t="s">
        <v>99</v>
      </c>
      <c r="D24" s="101"/>
      <c r="E24" s="103"/>
      <c r="F24" s="13">
        <f>SUM(F21:F23)</f>
        <v>92720152</v>
      </c>
      <c r="G24" s="14"/>
      <c r="H24" s="13">
        <f>SUM(H21:H23)</f>
        <v>40067656</v>
      </c>
      <c r="I24" s="14"/>
      <c r="J24" s="13">
        <f>SUM(J21:J23)</f>
        <v>136549981</v>
      </c>
      <c r="K24" s="14"/>
      <c r="L24" s="13">
        <f>SUM(L21:L23)</f>
        <v>11530724</v>
      </c>
      <c r="M24" s="108"/>
    </row>
    <row r="25" spans="1:13" ht="20" customHeight="1">
      <c r="A25" s="102" t="s">
        <v>62</v>
      </c>
      <c r="C25" s="112" t="s">
        <v>63</v>
      </c>
      <c r="D25" s="101">
        <v>13</v>
      </c>
      <c r="E25" s="103"/>
      <c r="F25" s="8">
        <v>-16408825</v>
      </c>
      <c r="G25" s="14"/>
      <c r="H25" s="8">
        <v>-11708827</v>
      </c>
      <c r="I25" s="14"/>
      <c r="J25" s="8">
        <v>-3473654</v>
      </c>
      <c r="K25" s="14"/>
      <c r="L25" s="8">
        <v>-2513856</v>
      </c>
      <c r="M25" s="108"/>
    </row>
    <row r="26" spans="1:13" ht="20" customHeight="1">
      <c r="A26" s="102" t="s">
        <v>61</v>
      </c>
      <c r="C26" s="110" t="s">
        <v>134</v>
      </c>
      <c r="D26" s="101"/>
      <c r="E26" s="103"/>
      <c r="F26" s="15">
        <f>SUM(F24:F25)</f>
        <v>76311327</v>
      </c>
      <c r="G26" s="14"/>
      <c r="H26" s="15">
        <f>SUM(H24:H25)</f>
        <v>28358829</v>
      </c>
      <c r="I26" s="14"/>
      <c r="J26" s="15">
        <f>SUM(J24:J25)</f>
        <v>133076327</v>
      </c>
      <c r="K26" s="14"/>
      <c r="L26" s="15">
        <f>SUM(L24:L25)</f>
        <v>9016868</v>
      </c>
      <c r="M26" s="108"/>
    </row>
    <row r="27" spans="1:13" ht="9.65" customHeight="1">
      <c r="A27" s="102"/>
      <c r="C27" s="110"/>
      <c r="D27" s="101"/>
      <c r="E27" s="103"/>
      <c r="F27" s="10"/>
      <c r="G27" s="14"/>
      <c r="H27" s="10"/>
      <c r="I27" s="14"/>
      <c r="J27" s="10"/>
      <c r="K27" s="14"/>
      <c r="L27" s="10"/>
      <c r="M27" s="108"/>
    </row>
    <row r="28" spans="1:13" ht="20" customHeight="1">
      <c r="A28" s="106"/>
      <c r="C28" s="110" t="s">
        <v>100</v>
      </c>
      <c r="D28" s="101"/>
      <c r="E28" s="103"/>
      <c r="F28" s="10"/>
      <c r="G28" s="14"/>
      <c r="H28" s="10"/>
      <c r="I28" s="14"/>
      <c r="J28" s="10"/>
      <c r="K28" s="14"/>
      <c r="L28" s="10"/>
      <c r="M28" s="108"/>
    </row>
    <row r="29" spans="1:13" ht="20" customHeight="1">
      <c r="A29" s="106"/>
      <c r="C29" s="113" t="s">
        <v>183</v>
      </c>
      <c r="D29" s="101"/>
      <c r="E29" s="103"/>
      <c r="F29" s="10"/>
      <c r="G29" s="14"/>
      <c r="H29" s="10"/>
      <c r="I29" s="14"/>
      <c r="J29" s="10"/>
      <c r="K29" s="14"/>
      <c r="L29" s="10"/>
      <c r="M29" s="108"/>
    </row>
    <row r="30" spans="1:13" ht="20" customHeight="1">
      <c r="A30" s="106"/>
      <c r="C30" s="114" t="s">
        <v>184</v>
      </c>
      <c r="D30" s="101"/>
      <c r="E30" s="103"/>
      <c r="F30" s="10"/>
      <c r="G30" s="14"/>
      <c r="H30" s="10"/>
      <c r="I30" s="14"/>
      <c r="J30" s="10"/>
      <c r="K30" s="14"/>
      <c r="L30" s="10"/>
      <c r="M30" s="108"/>
    </row>
    <row r="31" spans="1:13" ht="20" customHeight="1">
      <c r="A31" s="106"/>
      <c r="C31" s="115" t="s">
        <v>177</v>
      </c>
      <c r="D31" s="101"/>
      <c r="E31" s="103"/>
      <c r="F31" s="10"/>
      <c r="G31" s="19"/>
      <c r="H31" s="10"/>
      <c r="I31" s="19"/>
      <c r="J31" s="10"/>
      <c r="K31" s="19"/>
      <c r="L31" s="10"/>
      <c r="M31" s="108"/>
    </row>
    <row r="32" spans="1:13" ht="20" customHeight="1">
      <c r="A32" s="106"/>
      <c r="C32" s="116" t="s">
        <v>178</v>
      </c>
      <c r="D32" s="101">
        <v>19</v>
      </c>
      <c r="E32" s="103"/>
      <c r="F32" s="66">
        <v>0</v>
      </c>
      <c r="G32" s="19"/>
      <c r="H32" s="10">
        <v>5523100</v>
      </c>
      <c r="I32" s="19"/>
      <c r="J32" s="66">
        <v>0</v>
      </c>
      <c r="K32" s="19"/>
      <c r="L32" s="10">
        <v>2713920</v>
      </c>
      <c r="M32" s="108"/>
    </row>
    <row r="33" spans="1:13" ht="20" customHeight="1">
      <c r="A33" s="106"/>
      <c r="C33" s="115" t="s">
        <v>179</v>
      </c>
      <c r="D33" s="101"/>
      <c r="E33" s="103"/>
      <c r="F33" s="10"/>
      <c r="G33" s="19"/>
      <c r="H33" s="10"/>
      <c r="I33" s="19"/>
      <c r="J33" s="10"/>
      <c r="K33" s="19"/>
      <c r="L33" s="10"/>
      <c r="M33" s="108"/>
    </row>
    <row r="34" spans="1:13" ht="20" customHeight="1">
      <c r="A34" s="106"/>
      <c r="C34" s="116" t="s">
        <v>180</v>
      </c>
      <c r="D34" s="101">
        <v>13</v>
      </c>
      <c r="E34" s="103"/>
      <c r="F34" s="67">
        <v>0</v>
      </c>
      <c r="G34" s="14"/>
      <c r="H34" s="8">
        <v>-1029444</v>
      </c>
      <c r="I34" s="14"/>
      <c r="J34" s="67">
        <v>0</v>
      </c>
      <c r="K34" s="19"/>
      <c r="L34" s="8">
        <v>-467608</v>
      </c>
      <c r="M34" s="108"/>
    </row>
    <row r="35" spans="1:13" ht="20" customHeight="1">
      <c r="A35" s="106"/>
      <c r="C35" s="110" t="s">
        <v>167</v>
      </c>
      <c r="D35" s="101"/>
      <c r="E35" s="103"/>
      <c r="F35" s="62">
        <f>SUM(F32:F34)</f>
        <v>0</v>
      </c>
      <c r="G35" s="10"/>
      <c r="H35" s="15">
        <f>SUM(H32:H34)</f>
        <v>4493656</v>
      </c>
      <c r="I35" s="10"/>
      <c r="J35" s="62">
        <f>SUM(J32:J34)</f>
        <v>0</v>
      </c>
      <c r="K35" s="10"/>
      <c r="L35" s="15">
        <f>SUM(L32:L34)</f>
        <v>2246312</v>
      </c>
      <c r="M35" s="108"/>
    </row>
    <row r="36" spans="1:13" ht="20" customHeight="1" thickBot="1">
      <c r="A36" s="106"/>
      <c r="C36" s="110" t="s">
        <v>133</v>
      </c>
      <c r="D36" s="101"/>
      <c r="E36" s="103"/>
      <c r="F36" s="31">
        <f>F26+F35</f>
        <v>76311327</v>
      </c>
      <c r="G36" s="10"/>
      <c r="H36" s="31">
        <f>H26+H35</f>
        <v>32852485</v>
      </c>
      <c r="I36" s="10"/>
      <c r="J36" s="31">
        <f>J26+J35</f>
        <v>133076327</v>
      </c>
      <c r="K36" s="10"/>
      <c r="L36" s="31">
        <f>L26+L35</f>
        <v>11263180</v>
      </c>
      <c r="M36" s="108"/>
    </row>
    <row r="37" spans="1:13" ht="20" customHeight="1" thickTop="1">
      <c r="A37" s="106"/>
      <c r="C37" s="110"/>
      <c r="D37" s="117"/>
      <c r="E37" s="103"/>
      <c r="F37" s="23"/>
      <c r="G37" s="14"/>
      <c r="H37" s="23"/>
      <c r="I37" s="14"/>
      <c r="J37" s="23"/>
      <c r="K37" s="14"/>
      <c r="L37" s="23"/>
      <c r="M37" s="108"/>
    </row>
    <row r="38" spans="1:13" ht="20" customHeight="1">
      <c r="A38" s="106"/>
      <c r="C38" s="110"/>
      <c r="D38" s="117"/>
      <c r="E38" s="103"/>
      <c r="F38" s="23"/>
      <c r="G38" s="14"/>
      <c r="H38" s="23"/>
      <c r="I38" s="14"/>
      <c r="J38" s="23"/>
      <c r="K38" s="14"/>
      <c r="L38" s="23"/>
      <c r="M38" s="108"/>
    </row>
    <row r="39" spans="1:13" ht="20" customHeight="1">
      <c r="A39" s="106"/>
      <c r="C39" s="110"/>
      <c r="D39" s="117"/>
      <c r="E39" s="103"/>
      <c r="F39" s="23"/>
      <c r="G39" s="14"/>
      <c r="H39" s="23"/>
      <c r="I39" s="14"/>
      <c r="J39" s="23"/>
      <c r="K39" s="14"/>
      <c r="L39" s="23"/>
      <c r="M39" s="108"/>
    </row>
    <row r="40" spans="1:13" ht="20" customHeight="1">
      <c r="A40" s="106"/>
      <c r="C40" s="110"/>
      <c r="D40" s="117"/>
      <c r="E40" s="103"/>
      <c r="F40" s="23"/>
      <c r="G40" s="14"/>
      <c r="H40" s="23"/>
      <c r="I40" s="14"/>
      <c r="J40" s="23"/>
      <c r="K40" s="14"/>
      <c r="L40" s="23"/>
      <c r="M40" s="108"/>
    </row>
    <row r="41" spans="1:13" ht="20" customHeight="1">
      <c r="A41" s="106"/>
      <c r="C41" s="110"/>
      <c r="D41" s="117"/>
      <c r="E41" s="103"/>
      <c r="F41" s="23"/>
      <c r="G41" s="14"/>
      <c r="H41" s="23"/>
      <c r="I41" s="14"/>
      <c r="J41" s="23"/>
      <c r="K41" s="14"/>
      <c r="L41" s="23"/>
      <c r="M41" s="108"/>
    </row>
    <row r="42" spans="1:13" ht="20" customHeight="1">
      <c r="A42" s="106"/>
      <c r="C42" s="110"/>
      <c r="D42" s="117"/>
      <c r="E42" s="103"/>
      <c r="F42" s="23"/>
      <c r="G42" s="14"/>
      <c r="H42" s="23"/>
      <c r="I42" s="14"/>
      <c r="J42" s="23"/>
      <c r="K42" s="14"/>
      <c r="L42" s="23"/>
      <c r="M42" s="108"/>
    </row>
    <row r="43" spans="1:13" ht="20" customHeight="1">
      <c r="A43" s="106"/>
      <c r="C43" s="110"/>
      <c r="D43" s="117"/>
      <c r="E43" s="103"/>
      <c r="F43" s="23"/>
      <c r="G43" s="14"/>
      <c r="H43" s="23"/>
      <c r="I43" s="14"/>
      <c r="J43" s="23"/>
      <c r="K43" s="14"/>
      <c r="L43" s="23"/>
      <c r="M43" s="108"/>
    </row>
    <row r="44" spans="1:13" ht="20" customHeight="1">
      <c r="A44" s="106"/>
      <c r="C44" s="110"/>
      <c r="D44" s="117"/>
      <c r="E44" s="103"/>
      <c r="F44" s="23"/>
      <c r="G44" s="14"/>
      <c r="H44" s="23"/>
      <c r="I44" s="14"/>
      <c r="J44" s="23"/>
      <c r="K44" s="14"/>
      <c r="L44" s="23"/>
      <c r="M44" s="108"/>
    </row>
    <row r="45" spans="1:13" ht="20" customHeight="1">
      <c r="A45" s="106"/>
      <c r="C45" s="110"/>
      <c r="D45" s="117"/>
      <c r="E45" s="103"/>
      <c r="F45" s="23"/>
      <c r="G45" s="14"/>
      <c r="H45" s="23"/>
      <c r="I45" s="14"/>
      <c r="J45" s="23"/>
      <c r="K45" s="14"/>
      <c r="L45" s="23"/>
      <c r="M45" s="108"/>
    </row>
    <row r="46" spans="1:13" ht="20" customHeight="1">
      <c r="A46" s="106"/>
      <c r="C46" s="110"/>
      <c r="D46" s="117"/>
      <c r="E46" s="103"/>
      <c r="F46" s="23"/>
      <c r="G46" s="14"/>
      <c r="H46" s="23"/>
      <c r="I46" s="14"/>
      <c r="J46" s="23"/>
      <c r="K46" s="14"/>
      <c r="L46" s="23"/>
      <c r="M46" s="108"/>
    </row>
    <row r="47" spans="1:13" ht="26">
      <c r="C47" s="204" t="str">
        <f>C1</f>
        <v>บริษัท สเปเชี่ยลตี้ เนเชอรัล โปรดักส์ จำกัด (มหาชน) และบริษัทย่อย</v>
      </c>
      <c r="D47" s="204"/>
      <c r="E47" s="204"/>
      <c r="F47" s="204"/>
      <c r="G47" s="204"/>
      <c r="H47" s="204"/>
      <c r="I47" s="204"/>
      <c r="J47" s="204"/>
      <c r="K47" s="204"/>
      <c r="L47" s="204"/>
      <c r="M47" s="108"/>
    </row>
    <row r="48" spans="1:13" ht="24" customHeight="1">
      <c r="C48" s="204" t="s">
        <v>166</v>
      </c>
      <c r="D48" s="204"/>
      <c r="E48" s="204"/>
      <c r="F48" s="204"/>
      <c r="G48" s="204"/>
      <c r="H48" s="204"/>
      <c r="I48" s="204"/>
      <c r="J48" s="204"/>
      <c r="K48" s="204"/>
      <c r="L48" s="204"/>
      <c r="M48" s="108"/>
    </row>
    <row r="49" spans="1:13" ht="26">
      <c r="C49" s="204" t="s">
        <v>171</v>
      </c>
      <c r="D49" s="204"/>
      <c r="E49" s="204"/>
      <c r="F49" s="204"/>
      <c r="G49" s="204"/>
      <c r="H49" s="204"/>
      <c r="I49" s="204"/>
      <c r="J49" s="204"/>
      <c r="K49" s="204"/>
      <c r="L49" s="204"/>
      <c r="M49" s="108"/>
    </row>
    <row r="50" spans="1:13" ht="24" customHeight="1">
      <c r="C50" s="207" t="s">
        <v>65</v>
      </c>
      <c r="D50" s="207"/>
      <c r="E50" s="207"/>
      <c r="F50" s="207"/>
      <c r="G50" s="207"/>
      <c r="H50" s="207"/>
      <c r="I50" s="207"/>
      <c r="J50" s="207"/>
      <c r="K50" s="207"/>
      <c r="L50" s="207"/>
      <c r="M50" s="108"/>
    </row>
    <row r="51" spans="1:13" ht="6" customHeight="1"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8"/>
    </row>
    <row r="52" spans="1:13" ht="20" customHeight="1">
      <c r="D52" s="100" t="s">
        <v>32</v>
      </c>
      <c r="E52" s="101"/>
      <c r="F52" s="205" t="s">
        <v>0</v>
      </c>
      <c r="G52" s="205"/>
      <c r="H52" s="205"/>
      <c r="I52" s="205"/>
      <c r="J52" s="206" t="s">
        <v>30</v>
      </c>
      <c r="K52" s="206"/>
      <c r="L52" s="206"/>
      <c r="M52" s="108"/>
    </row>
    <row r="53" spans="1:13" ht="20" customHeight="1">
      <c r="A53" s="102" t="s">
        <v>56</v>
      </c>
      <c r="E53" s="103"/>
      <c r="F53" s="104" t="s">
        <v>172</v>
      </c>
      <c r="G53" s="105"/>
      <c r="H53" s="104" t="s">
        <v>145</v>
      </c>
      <c r="I53" s="101"/>
      <c r="J53" s="104" t="s">
        <v>172</v>
      </c>
      <c r="K53" s="105"/>
      <c r="L53" s="104" t="s">
        <v>145</v>
      </c>
      <c r="M53" s="108"/>
    </row>
    <row r="54" spans="1:13" ht="20" customHeight="1">
      <c r="A54" s="106"/>
      <c r="C54" s="110" t="s">
        <v>103</v>
      </c>
      <c r="D54" s="117"/>
      <c r="E54" s="103"/>
      <c r="F54" s="118"/>
      <c r="G54" s="103"/>
      <c r="H54" s="118"/>
      <c r="I54" s="103"/>
      <c r="J54" s="118"/>
      <c r="K54" s="103"/>
      <c r="L54" s="118"/>
      <c r="M54" s="108"/>
    </row>
    <row r="55" spans="1:13" ht="20" customHeight="1">
      <c r="A55" s="106"/>
      <c r="C55" s="119" t="s">
        <v>108</v>
      </c>
      <c r="D55" s="117">
        <v>24</v>
      </c>
      <c r="E55" s="103"/>
      <c r="F55" s="41">
        <v>81089384</v>
      </c>
      <c r="G55" s="14"/>
      <c r="H55" s="41">
        <v>36826744</v>
      </c>
      <c r="I55" s="14"/>
      <c r="J55" s="41">
        <v>133076327</v>
      </c>
      <c r="K55" s="14"/>
      <c r="L55" s="41">
        <v>9016868</v>
      </c>
      <c r="M55" s="108"/>
    </row>
    <row r="56" spans="1:13" ht="20" customHeight="1">
      <c r="A56" s="106"/>
      <c r="C56" s="119" t="s">
        <v>43</v>
      </c>
      <c r="D56" s="117"/>
      <c r="E56" s="103"/>
      <c r="F56" s="20">
        <v>-4778057</v>
      </c>
      <c r="G56" s="14"/>
      <c r="H56" s="20">
        <v>-8467915</v>
      </c>
      <c r="I56" s="14"/>
      <c r="J56" s="67">
        <v>0</v>
      </c>
      <c r="K56" s="19"/>
      <c r="L56" s="67" t="s">
        <v>147</v>
      </c>
      <c r="M56" s="108"/>
    </row>
    <row r="57" spans="1:13" ht="20" customHeight="1" thickBot="1">
      <c r="A57" s="106"/>
      <c r="C57" s="110" t="s">
        <v>134</v>
      </c>
      <c r="D57" s="117"/>
      <c r="E57" s="103"/>
      <c r="F57" s="42">
        <f>SUM(F55:F56)</f>
        <v>76311327</v>
      </c>
      <c r="G57" s="14"/>
      <c r="H57" s="42">
        <f>SUM(H55:H56)</f>
        <v>28358829</v>
      </c>
      <c r="I57" s="14"/>
      <c r="J57" s="42">
        <f>SUM(J55:J56)</f>
        <v>133076327</v>
      </c>
      <c r="K57" s="14"/>
      <c r="L57" s="42">
        <f>SUM(L55:L56)</f>
        <v>9016868</v>
      </c>
      <c r="M57" s="108"/>
    </row>
    <row r="58" spans="1:13" ht="20" customHeight="1" thickTop="1">
      <c r="A58" s="106"/>
      <c r="C58" s="110"/>
      <c r="D58" s="117"/>
      <c r="E58" s="103"/>
      <c r="F58" s="23"/>
      <c r="G58" s="14"/>
      <c r="H58" s="23"/>
      <c r="I58" s="14"/>
      <c r="J58" s="23"/>
      <c r="K58" s="14"/>
      <c r="L58" s="23"/>
      <c r="M58" s="108"/>
    </row>
    <row r="59" spans="1:13" ht="20" customHeight="1">
      <c r="A59" s="106"/>
      <c r="C59" s="110" t="s">
        <v>140</v>
      </c>
      <c r="D59" s="117"/>
      <c r="E59" s="103"/>
      <c r="F59" s="22"/>
      <c r="G59" s="103"/>
      <c r="H59" s="22"/>
      <c r="I59" s="103"/>
      <c r="J59" s="22"/>
      <c r="K59" s="103"/>
      <c r="L59" s="22"/>
      <c r="M59" s="108"/>
    </row>
    <row r="60" spans="1:13" ht="20" customHeight="1">
      <c r="A60" s="106"/>
      <c r="C60" s="119" t="s">
        <v>108</v>
      </c>
      <c r="D60" s="117"/>
      <c r="E60" s="103"/>
      <c r="F60" s="23">
        <v>81089384</v>
      </c>
      <c r="G60" s="103"/>
      <c r="H60" s="23">
        <v>41320400</v>
      </c>
      <c r="I60" s="103"/>
      <c r="J60" s="23">
        <v>133076327</v>
      </c>
      <c r="K60" s="103"/>
      <c r="L60" s="23">
        <v>11263180</v>
      </c>
      <c r="M60" s="108"/>
    </row>
    <row r="61" spans="1:13" ht="20" customHeight="1">
      <c r="A61" s="106"/>
      <c r="C61" s="119" t="s">
        <v>43</v>
      </c>
      <c r="D61" s="117"/>
      <c r="E61" s="103"/>
      <c r="F61" s="20">
        <v>-4778057</v>
      </c>
      <c r="G61" s="103"/>
      <c r="H61" s="20">
        <v>-8467915</v>
      </c>
      <c r="I61" s="103"/>
      <c r="J61" s="67">
        <v>0</v>
      </c>
      <c r="K61" s="19"/>
      <c r="L61" s="67" t="s">
        <v>147</v>
      </c>
      <c r="M61" s="108"/>
    </row>
    <row r="62" spans="1:13" ht="20" customHeight="1" thickBot="1">
      <c r="A62" s="106"/>
      <c r="C62" s="110" t="s">
        <v>133</v>
      </c>
      <c r="D62" s="117"/>
      <c r="E62" s="103"/>
      <c r="F62" s="42">
        <f>SUM(F60:F61)</f>
        <v>76311327</v>
      </c>
      <c r="G62" s="103"/>
      <c r="H62" s="42">
        <f>SUM(H60:H61)</f>
        <v>32852485</v>
      </c>
      <c r="I62" s="103"/>
      <c r="J62" s="42">
        <f>SUM(J60:J61)</f>
        <v>133076327</v>
      </c>
      <c r="K62" s="103"/>
      <c r="L62" s="42">
        <f>SUM(L60:L61)</f>
        <v>11263180</v>
      </c>
      <c r="M62" s="108"/>
    </row>
    <row r="63" spans="1:13" ht="20" customHeight="1" thickTop="1">
      <c r="A63" s="106"/>
      <c r="C63" s="110"/>
      <c r="D63" s="117"/>
      <c r="E63" s="103"/>
      <c r="F63" s="23"/>
      <c r="G63" s="103"/>
      <c r="H63" s="23"/>
      <c r="I63" s="103"/>
      <c r="J63" s="23"/>
      <c r="K63" s="103"/>
      <c r="L63" s="23"/>
      <c r="M63" s="108"/>
    </row>
    <row r="64" spans="1:13" ht="20" customHeight="1">
      <c r="A64" s="106"/>
      <c r="C64" s="110" t="s">
        <v>74</v>
      </c>
      <c r="D64" s="101">
        <v>24</v>
      </c>
      <c r="E64" s="103"/>
      <c r="F64" s="59">
        <f>ROUND(F55/F65,2)</f>
        <v>0.26</v>
      </c>
      <c r="G64" s="120"/>
      <c r="H64" s="59">
        <f>ROUND(H55/H65,2)</f>
        <v>0.12</v>
      </c>
      <c r="I64" s="120"/>
      <c r="J64" s="59">
        <f>ROUND(J55/J65,2)</f>
        <v>0.43</v>
      </c>
      <c r="K64" s="120"/>
      <c r="L64" s="59">
        <f>ROUND(L55/L65,2)</f>
        <v>0.03</v>
      </c>
      <c r="M64" s="108"/>
    </row>
    <row r="65" spans="1:13" ht="20" customHeight="1">
      <c r="A65" s="106"/>
      <c r="C65" s="110" t="s">
        <v>113</v>
      </c>
      <c r="D65" s="101">
        <v>24</v>
      </c>
      <c r="E65" s="103"/>
      <c r="F65" s="23">
        <v>310327868.85245901</v>
      </c>
      <c r="G65" s="101"/>
      <c r="H65" s="23">
        <v>300000000</v>
      </c>
      <c r="I65" s="101"/>
      <c r="J65" s="23">
        <v>310327868.85245901</v>
      </c>
      <c r="K65" s="101"/>
      <c r="L65" s="23">
        <v>300000000</v>
      </c>
      <c r="M65" s="108"/>
    </row>
    <row r="66" spans="1:13" ht="20" customHeight="1">
      <c r="A66" s="106"/>
      <c r="C66" s="99"/>
      <c r="D66" s="101"/>
      <c r="E66" s="103"/>
      <c r="F66" s="23"/>
      <c r="G66" s="101"/>
      <c r="H66" s="23"/>
      <c r="I66" s="101"/>
      <c r="J66" s="23"/>
      <c r="K66" s="101"/>
      <c r="L66" s="23"/>
    </row>
    <row r="67" spans="1:13" s="122" customFormat="1" ht="20" customHeight="1">
      <c r="A67" s="121"/>
      <c r="C67" s="123"/>
      <c r="D67" s="124"/>
      <c r="E67" s="125"/>
      <c r="F67" s="56"/>
      <c r="G67" s="56"/>
      <c r="H67" s="56"/>
      <c r="I67" s="56"/>
      <c r="J67" s="56"/>
      <c r="K67" s="56"/>
      <c r="L67" s="56"/>
    </row>
    <row r="68" spans="1:13" s="122" customFormat="1" ht="20" customHeight="1">
      <c r="A68" s="121"/>
      <c r="C68" s="123"/>
      <c r="D68" s="124"/>
      <c r="E68" s="125"/>
      <c r="F68" s="56"/>
      <c r="G68" s="56"/>
      <c r="H68" s="56"/>
      <c r="I68" s="56"/>
      <c r="J68" s="56"/>
      <c r="K68" s="56"/>
      <c r="L68" s="56"/>
    </row>
    <row r="69" spans="1:13" s="122" customFormat="1" ht="20" customHeight="1">
      <c r="A69" s="121"/>
      <c r="C69" s="123"/>
      <c r="D69" s="124"/>
      <c r="E69" s="125"/>
      <c r="F69" s="56"/>
      <c r="G69" s="56"/>
      <c r="H69" s="56"/>
      <c r="I69" s="56"/>
      <c r="J69" s="56"/>
      <c r="K69" s="56"/>
      <c r="L69" s="56"/>
    </row>
    <row r="70" spans="1:13" s="122" customFormat="1" ht="20" customHeight="1">
      <c r="A70" s="121"/>
      <c r="C70" s="123"/>
      <c r="D70" s="124"/>
      <c r="E70" s="125"/>
      <c r="F70" s="56"/>
      <c r="G70" s="56"/>
      <c r="H70" s="56"/>
      <c r="I70" s="56"/>
      <c r="J70" s="56"/>
      <c r="K70" s="56"/>
      <c r="L70" s="56"/>
    </row>
    <row r="71" spans="1:13" s="122" customFormat="1" ht="20" customHeight="1">
      <c r="A71" s="121"/>
      <c r="C71" s="123"/>
      <c r="D71" s="124"/>
      <c r="E71" s="125"/>
      <c r="F71" s="56"/>
      <c r="G71" s="56"/>
      <c r="H71" s="56"/>
      <c r="I71" s="56"/>
      <c r="J71" s="56"/>
      <c r="K71" s="56"/>
      <c r="L71" s="56"/>
    </row>
    <row r="72" spans="1:13" s="122" customFormat="1" ht="20" customHeight="1">
      <c r="A72" s="121"/>
      <c r="C72" s="123"/>
      <c r="D72" s="124"/>
      <c r="E72" s="125"/>
      <c r="F72" s="56"/>
      <c r="G72" s="56"/>
      <c r="H72" s="56"/>
      <c r="I72" s="56"/>
      <c r="J72" s="56"/>
      <c r="K72" s="56"/>
      <c r="L72" s="56"/>
    </row>
    <row r="73" spans="1:13" s="122" customFormat="1" ht="20" customHeight="1">
      <c r="A73" s="121"/>
      <c r="C73" s="123"/>
      <c r="D73" s="124"/>
      <c r="E73" s="125"/>
      <c r="F73" s="56"/>
      <c r="G73" s="56"/>
      <c r="H73" s="56"/>
      <c r="I73" s="56"/>
      <c r="J73" s="56"/>
      <c r="K73" s="56"/>
      <c r="L73" s="56"/>
    </row>
    <row r="74" spans="1:13" s="122" customFormat="1" ht="20" customHeight="1">
      <c r="A74" s="121"/>
      <c r="C74" s="123"/>
      <c r="D74" s="124"/>
      <c r="E74" s="125"/>
      <c r="F74" s="56"/>
      <c r="G74" s="56"/>
      <c r="H74" s="56"/>
      <c r="I74" s="56"/>
      <c r="J74" s="56"/>
      <c r="K74" s="56"/>
      <c r="L74" s="56"/>
    </row>
    <row r="75" spans="1:13" s="122" customFormat="1" ht="20" customHeight="1">
      <c r="A75" s="121"/>
      <c r="C75" s="123"/>
      <c r="D75" s="124"/>
      <c r="E75" s="125"/>
      <c r="F75" s="56"/>
      <c r="G75" s="56"/>
      <c r="H75" s="56"/>
      <c r="I75" s="56"/>
      <c r="J75" s="56"/>
      <c r="K75" s="56"/>
      <c r="L75" s="56"/>
    </row>
    <row r="76" spans="1:13" s="122" customFormat="1" ht="20" customHeight="1">
      <c r="A76" s="121"/>
      <c r="C76" s="123"/>
      <c r="D76" s="124"/>
      <c r="E76" s="125"/>
      <c r="F76" s="56"/>
      <c r="G76" s="56"/>
      <c r="H76" s="56"/>
      <c r="I76" s="56"/>
      <c r="J76" s="56"/>
      <c r="K76" s="56"/>
      <c r="L76" s="56"/>
    </row>
    <row r="77" spans="1:13" s="122" customFormat="1" ht="20" customHeight="1">
      <c r="A77" s="121"/>
      <c r="C77" s="123"/>
      <c r="D77" s="124"/>
      <c r="E77" s="125"/>
      <c r="F77" s="56"/>
      <c r="G77" s="56"/>
      <c r="H77" s="56"/>
      <c r="I77" s="56"/>
      <c r="J77" s="56"/>
      <c r="K77" s="56"/>
      <c r="L77" s="56"/>
    </row>
    <row r="78" spans="1:13" s="122" customFormat="1" ht="20" customHeight="1">
      <c r="A78" s="121"/>
      <c r="C78" s="123"/>
      <c r="D78" s="124"/>
      <c r="E78" s="125"/>
      <c r="F78" s="56"/>
      <c r="G78" s="56"/>
      <c r="H78" s="56"/>
      <c r="I78" s="56"/>
      <c r="J78" s="56"/>
      <c r="K78" s="56"/>
      <c r="L78" s="56"/>
    </row>
    <row r="79" spans="1:13" s="122" customFormat="1" ht="20" customHeight="1">
      <c r="A79" s="121"/>
      <c r="C79" s="123"/>
      <c r="D79" s="124"/>
      <c r="E79" s="125"/>
      <c r="F79" s="56"/>
      <c r="G79" s="56"/>
      <c r="H79" s="56"/>
      <c r="I79" s="56"/>
      <c r="J79" s="56"/>
      <c r="K79" s="56"/>
      <c r="L79" s="56"/>
    </row>
    <row r="80" spans="1:13" s="122" customFormat="1" ht="20" customHeight="1">
      <c r="A80" s="121"/>
      <c r="C80" s="123"/>
      <c r="D80" s="124"/>
      <c r="E80" s="125"/>
      <c r="F80" s="56"/>
      <c r="G80" s="56"/>
      <c r="H80" s="56"/>
      <c r="I80" s="56"/>
      <c r="J80" s="56"/>
      <c r="K80" s="56"/>
      <c r="L80" s="56"/>
    </row>
    <row r="81" spans="1:12" s="122" customFormat="1" ht="20" customHeight="1">
      <c r="A81" s="121"/>
      <c r="C81" s="123"/>
      <c r="D81" s="124"/>
      <c r="E81" s="125"/>
      <c r="F81" s="56"/>
      <c r="G81" s="56"/>
      <c r="H81" s="56"/>
      <c r="I81" s="56"/>
      <c r="J81" s="56"/>
      <c r="K81" s="56"/>
      <c r="L81" s="56"/>
    </row>
    <row r="82" spans="1:12" s="122" customFormat="1" ht="20" customHeight="1">
      <c r="A82" s="121"/>
      <c r="C82" s="123"/>
      <c r="D82" s="124"/>
      <c r="E82" s="125"/>
      <c r="F82" s="56"/>
      <c r="G82" s="56"/>
      <c r="H82" s="56"/>
      <c r="I82" s="56"/>
      <c r="J82" s="56"/>
      <c r="K82" s="56"/>
      <c r="L82" s="56"/>
    </row>
    <row r="83" spans="1:12" s="122" customFormat="1" ht="20" customHeight="1">
      <c r="A83" s="121"/>
      <c r="C83" s="123"/>
      <c r="D83" s="124"/>
      <c r="E83" s="125"/>
      <c r="F83" s="56"/>
      <c r="G83" s="56"/>
      <c r="H83" s="56"/>
      <c r="I83" s="56"/>
      <c r="J83" s="56"/>
      <c r="K83" s="56"/>
      <c r="L83" s="56"/>
    </row>
    <row r="84" spans="1:12" s="122" customFormat="1" ht="20" customHeight="1">
      <c r="A84" s="121"/>
      <c r="C84" s="123"/>
      <c r="D84" s="124"/>
      <c r="E84" s="125"/>
      <c r="F84" s="56"/>
      <c r="G84" s="56"/>
      <c r="H84" s="56"/>
      <c r="I84" s="56"/>
      <c r="J84" s="56"/>
      <c r="K84" s="56"/>
      <c r="L84" s="56"/>
    </row>
    <row r="85" spans="1:12" s="122" customFormat="1" ht="20" customHeight="1">
      <c r="A85" s="121"/>
      <c r="C85" s="123"/>
      <c r="D85" s="124"/>
      <c r="E85" s="125"/>
      <c r="F85" s="56"/>
      <c r="G85" s="56"/>
      <c r="H85" s="56"/>
      <c r="I85" s="56"/>
      <c r="J85" s="56"/>
      <c r="K85" s="56"/>
      <c r="L85" s="56"/>
    </row>
    <row r="86" spans="1:12" s="122" customFormat="1" ht="20" customHeight="1">
      <c r="A86" s="121"/>
      <c r="C86" s="123"/>
      <c r="D86" s="124"/>
      <c r="E86" s="125"/>
      <c r="F86" s="56"/>
      <c r="G86" s="56"/>
      <c r="H86" s="56"/>
      <c r="I86" s="56"/>
      <c r="J86" s="56"/>
      <c r="K86" s="56"/>
      <c r="L86" s="56"/>
    </row>
    <row r="87" spans="1:12" s="122" customFormat="1" ht="20" customHeight="1">
      <c r="A87" s="121"/>
      <c r="C87" s="123"/>
      <c r="D87" s="124"/>
      <c r="E87" s="125"/>
      <c r="F87" s="56"/>
      <c r="G87" s="56"/>
      <c r="H87" s="56"/>
      <c r="I87" s="56"/>
      <c r="J87" s="56"/>
      <c r="K87" s="56"/>
      <c r="L87" s="56"/>
    </row>
    <row r="88" spans="1:12" s="122" customFormat="1" ht="20" customHeight="1">
      <c r="A88" s="121"/>
      <c r="C88" s="123"/>
      <c r="D88" s="124"/>
      <c r="E88" s="125"/>
      <c r="F88" s="56"/>
      <c r="G88" s="56"/>
      <c r="H88" s="56"/>
      <c r="I88" s="56"/>
      <c r="J88" s="56"/>
      <c r="K88" s="56"/>
      <c r="L88" s="56"/>
    </row>
    <row r="89" spans="1:12" s="122" customFormat="1" ht="20" customHeight="1">
      <c r="A89" s="121"/>
      <c r="C89" s="123"/>
      <c r="D89" s="124"/>
      <c r="E89" s="125"/>
      <c r="F89" s="56"/>
      <c r="G89" s="56"/>
      <c r="H89" s="56"/>
      <c r="I89" s="56"/>
      <c r="J89" s="56"/>
      <c r="K89" s="56"/>
      <c r="L89" s="56"/>
    </row>
    <row r="90" spans="1:12" s="122" customFormat="1" ht="20" customHeight="1">
      <c r="A90" s="121"/>
      <c r="C90" s="123"/>
      <c r="D90" s="124"/>
      <c r="E90" s="125"/>
      <c r="F90" s="56"/>
      <c r="G90" s="56"/>
      <c r="H90" s="56"/>
      <c r="I90" s="56"/>
      <c r="J90" s="56"/>
      <c r="K90" s="56"/>
      <c r="L90" s="56"/>
    </row>
    <row r="91" spans="1:12" s="122" customFormat="1" ht="20" customHeight="1">
      <c r="A91" s="121"/>
      <c r="C91" s="126" t="s">
        <v>75</v>
      </c>
      <c r="D91" s="124"/>
      <c r="E91" s="125"/>
      <c r="F91" s="56"/>
      <c r="G91" s="56"/>
      <c r="H91" s="56"/>
      <c r="I91" s="56"/>
      <c r="J91" s="56"/>
      <c r="K91" s="56"/>
      <c r="L91" s="56"/>
    </row>
    <row r="92" spans="1:12" s="122" customFormat="1" ht="24" customHeight="1">
      <c r="A92" s="121"/>
      <c r="C92" s="123"/>
      <c r="D92" s="124"/>
      <c r="E92" s="125"/>
      <c r="F92" s="56"/>
      <c r="G92" s="56"/>
      <c r="H92" s="56"/>
      <c r="I92" s="56"/>
      <c r="J92" s="56"/>
      <c r="K92" s="56"/>
      <c r="L92" s="56"/>
    </row>
    <row r="93" spans="1:12" s="122" customFormat="1" ht="24" customHeight="1">
      <c r="A93" s="121"/>
      <c r="D93" s="124"/>
      <c r="E93" s="125"/>
      <c r="F93" s="56"/>
      <c r="G93" s="56"/>
      <c r="H93" s="56"/>
      <c r="I93" s="56"/>
      <c r="J93" s="56"/>
      <c r="K93" s="56"/>
      <c r="L93" s="56"/>
    </row>
    <row r="94" spans="1:12" ht="22.4" customHeight="1">
      <c r="A94" s="106"/>
      <c r="C94" s="99"/>
      <c r="D94" s="127"/>
      <c r="E94" s="103"/>
      <c r="F94" s="23"/>
      <c r="G94" s="101"/>
      <c r="H94" s="23"/>
      <c r="I94" s="101"/>
      <c r="J94" s="23"/>
      <c r="K94" s="101"/>
      <c r="L94" s="23"/>
    </row>
    <row r="95" spans="1:12" ht="24" customHeight="1">
      <c r="A95" s="106"/>
      <c r="D95" s="103"/>
      <c r="E95" s="103"/>
      <c r="F95" s="128"/>
      <c r="G95" s="103"/>
      <c r="H95" s="7"/>
      <c r="I95" s="103"/>
      <c r="J95" s="128"/>
      <c r="K95" s="103"/>
      <c r="L95" s="128"/>
    </row>
    <row r="96" spans="1:12" ht="24" customHeight="1">
      <c r="C96" s="99"/>
      <c r="E96" s="103"/>
      <c r="F96" s="128"/>
      <c r="G96" s="103"/>
      <c r="H96" s="1"/>
      <c r="I96" s="103"/>
      <c r="J96" s="128"/>
      <c r="K96" s="103"/>
      <c r="L96" s="128"/>
    </row>
    <row r="97" spans="1:11" ht="24" customHeight="1">
      <c r="C97" s="99"/>
      <c r="E97" s="103"/>
      <c r="G97" s="103"/>
      <c r="I97" s="103"/>
      <c r="K97" s="103"/>
    </row>
    <row r="98" spans="1:11" ht="24" customHeight="1">
      <c r="C98" s="99"/>
      <c r="E98" s="103"/>
      <c r="G98" s="103"/>
      <c r="I98" s="103"/>
      <c r="K98" s="103"/>
    </row>
    <row r="99" spans="1:11" ht="24" customHeight="1">
      <c r="C99" s="99"/>
      <c r="E99" s="103"/>
      <c r="G99" s="103"/>
      <c r="I99" s="103"/>
      <c r="K99" s="103"/>
    </row>
    <row r="100" spans="1:11" ht="24" customHeight="1">
      <c r="C100" s="99"/>
      <c r="E100" s="103"/>
      <c r="G100" s="103"/>
      <c r="I100" s="103"/>
      <c r="K100" s="103"/>
    </row>
    <row r="101" spans="1:11" ht="24" customHeight="1">
      <c r="C101" s="99"/>
      <c r="E101" s="103"/>
      <c r="G101" s="103"/>
      <c r="I101" s="103"/>
      <c r="K101" s="103"/>
    </row>
    <row r="102" spans="1:11" ht="24" customHeight="1">
      <c r="A102" s="99"/>
      <c r="C102" s="99"/>
      <c r="E102" s="103"/>
      <c r="G102" s="103"/>
      <c r="I102" s="103"/>
      <c r="K102" s="103"/>
    </row>
    <row r="103" spans="1:11" ht="24" customHeight="1">
      <c r="A103" s="99"/>
      <c r="C103" s="99"/>
      <c r="E103" s="103"/>
      <c r="G103" s="103"/>
      <c r="I103" s="103"/>
      <c r="K103" s="103"/>
    </row>
    <row r="104" spans="1:11" ht="24" customHeight="1">
      <c r="A104" s="99"/>
      <c r="C104" s="99"/>
      <c r="E104" s="103"/>
      <c r="G104" s="103"/>
      <c r="I104" s="103"/>
      <c r="K104" s="103"/>
    </row>
    <row r="105" spans="1:11" ht="24" customHeight="1">
      <c r="A105" s="99"/>
      <c r="C105" s="99"/>
      <c r="E105" s="103"/>
      <c r="G105" s="103"/>
      <c r="I105" s="103"/>
      <c r="K105" s="103"/>
    </row>
    <row r="106" spans="1:11" ht="24" customHeight="1">
      <c r="A106" s="99"/>
      <c r="E106" s="103"/>
      <c r="G106" s="103"/>
      <c r="I106" s="103"/>
      <c r="K106" s="103"/>
    </row>
    <row r="107" spans="1:11" ht="24" customHeight="1">
      <c r="A107" s="99"/>
      <c r="C107" s="99"/>
      <c r="E107" s="103"/>
      <c r="G107" s="103"/>
      <c r="I107" s="103"/>
      <c r="K107" s="103"/>
    </row>
    <row r="108" spans="1:11" ht="24" customHeight="1">
      <c r="A108" s="99"/>
      <c r="C108" s="99"/>
      <c r="E108" s="103"/>
      <c r="G108" s="103"/>
      <c r="I108" s="103"/>
      <c r="K108" s="103"/>
    </row>
    <row r="109" spans="1:11" ht="24" customHeight="1">
      <c r="A109" s="99"/>
      <c r="C109" s="99"/>
      <c r="E109" s="103"/>
      <c r="G109" s="103"/>
      <c r="I109" s="103"/>
      <c r="K109" s="103"/>
    </row>
    <row r="110" spans="1:11" ht="24" customHeight="1">
      <c r="A110" s="99"/>
      <c r="C110" s="99"/>
      <c r="E110" s="103"/>
      <c r="G110" s="103"/>
      <c r="I110" s="103"/>
      <c r="K110" s="103"/>
    </row>
    <row r="111" spans="1:11" ht="24" customHeight="1">
      <c r="A111" s="99"/>
      <c r="C111" s="99"/>
      <c r="E111" s="103"/>
      <c r="G111" s="103"/>
      <c r="I111" s="103"/>
      <c r="K111" s="103"/>
    </row>
    <row r="112" spans="1:11" ht="24" customHeight="1">
      <c r="A112" s="99"/>
      <c r="E112" s="103"/>
      <c r="G112" s="103"/>
      <c r="I112" s="103"/>
      <c r="K112" s="103"/>
    </row>
    <row r="113" spans="1:3" ht="24" customHeight="1">
      <c r="A113" s="99"/>
      <c r="C113" s="99"/>
    </row>
    <row r="114" spans="1:3" ht="24" customHeight="1">
      <c r="A114" s="99"/>
    </row>
    <row r="115" spans="1:3" ht="20">
      <c r="A115" s="99"/>
    </row>
    <row r="118" spans="1:3" ht="24" customHeight="1">
      <c r="A118" s="99"/>
      <c r="C118" s="126"/>
    </row>
    <row r="123" spans="1:3" ht="24" customHeight="1">
      <c r="A123" s="99"/>
      <c r="C123" s="99"/>
    </row>
    <row r="124" spans="1:3" ht="24" customHeight="1">
      <c r="A124" s="99"/>
      <c r="C124" s="99"/>
    </row>
    <row r="125" spans="1:3" ht="24" customHeight="1">
      <c r="A125" s="99"/>
      <c r="C125" s="99"/>
    </row>
    <row r="126" spans="1:3" ht="24" customHeight="1">
      <c r="A126" s="99"/>
      <c r="C126" s="99"/>
    </row>
    <row r="127" spans="1:3" ht="24" customHeight="1">
      <c r="A127" s="99"/>
      <c r="C127" s="99"/>
    </row>
    <row r="128" spans="1:3" ht="24" customHeight="1">
      <c r="A128" s="99"/>
      <c r="C128" s="99"/>
    </row>
    <row r="129" s="99" customFormat="1" ht="24" customHeight="1"/>
    <row r="130" s="99" customFormat="1" ht="24" customHeight="1"/>
    <row r="131" s="99" customFormat="1" ht="24" customHeight="1"/>
    <row r="132" s="99" customFormat="1" ht="24" customHeight="1"/>
    <row r="133" s="99" customFormat="1" ht="24" customHeight="1"/>
    <row r="134" s="99" customFormat="1" ht="24" customHeight="1"/>
    <row r="135" s="99" customFormat="1" ht="24" customHeight="1"/>
    <row r="136" s="99" customFormat="1" ht="24" customHeight="1"/>
    <row r="137" s="99" customFormat="1" ht="24" customHeight="1"/>
    <row r="138" s="99" customFormat="1" ht="24" customHeight="1"/>
    <row r="139" s="99" customFormat="1" ht="24" customHeight="1"/>
    <row r="140" s="99" customFormat="1" ht="24" customHeight="1"/>
    <row r="141" s="99" customFormat="1" ht="24" customHeight="1"/>
    <row r="142" s="99" customFormat="1" ht="24" customHeight="1"/>
    <row r="143" s="99" customFormat="1" ht="24" customHeight="1"/>
    <row r="144" s="99" customFormat="1" ht="24" customHeight="1"/>
    <row r="145" s="99" customFormat="1" ht="24" customHeight="1"/>
    <row r="146" s="99" customFormat="1" ht="24" customHeight="1"/>
  </sheetData>
  <mergeCells count="12">
    <mergeCell ref="C47:L47"/>
    <mergeCell ref="C48:L48"/>
    <mergeCell ref="C49:L49"/>
    <mergeCell ref="C50:L50"/>
    <mergeCell ref="F52:I52"/>
    <mergeCell ref="J52:L52"/>
    <mergeCell ref="C1:L1"/>
    <mergeCell ref="C2:L2"/>
    <mergeCell ref="C3:L3"/>
    <mergeCell ref="C4:L4"/>
    <mergeCell ref="F6:I6"/>
    <mergeCell ref="J6:L6"/>
  </mergeCells>
  <pageMargins left="1" right="0.5" top="1" bottom="0.5" header="0.5" footer="0.3"/>
  <pageSetup paperSize="9" scale="8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46F1D-D904-4066-A3F1-1FD4916C1A52}">
  <sheetPr>
    <tabColor rgb="FF00B050"/>
  </sheetPr>
  <dimension ref="A1:AE65"/>
  <sheetViews>
    <sheetView showGridLines="0" view="pageBreakPreview" zoomScale="90" zoomScaleNormal="100" zoomScaleSheetLayoutView="90" workbookViewId="0">
      <selection activeCell="A11" sqref="A11"/>
    </sheetView>
  </sheetViews>
  <sheetFormatPr defaultColWidth="9.09765625" defaultRowHeight="24" customHeight="1"/>
  <cols>
    <col min="1" max="1" width="49.69921875" style="129" customWidth="1"/>
    <col min="2" max="2" width="10" style="129" customWidth="1"/>
    <col min="3" max="3" width="1.8984375" style="129" customWidth="1"/>
    <col min="4" max="4" width="13.09765625" style="129" customWidth="1"/>
    <col min="5" max="6" width="1.09765625" style="129" customWidth="1"/>
    <col min="7" max="7" width="13.09765625" style="129" bestFit="1" customWidth="1"/>
    <col min="8" max="9" width="1.09765625" style="129" customWidth="1"/>
    <col min="10" max="10" width="14.09765625" style="129" customWidth="1"/>
    <col min="11" max="12" width="1" style="129" customWidth="1"/>
    <col min="13" max="13" width="11.09765625" style="129" bestFit="1" customWidth="1"/>
    <col min="14" max="15" width="1" style="129" customWidth="1"/>
    <col min="16" max="16" width="13.09765625" style="129" bestFit="1" customWidth="1"/>
    <col min="17" max="17" width="1.19921875" style="129" customWidth="1"/>
    <col min="18" max="18" width="1.69921875" style="129" customWidth="1"/>
    <col min="19" max="19" width="1.09765625" style="129" customWidth="1"/>
    <col min="20" max="20" width="26" style="129" customWidth="1"/>
    <col min="21" max="22" width="1.09765625" style="129" customWidth="1"/>
    <col min="23" max="23" width="12.09765625" style="129" bestFit="1" customWidth="1"/>
    <col min="24" max="25" width="0.69921875" style="129" customWidth="1"/>
    <col min="26" max="26" width="14.09765625" style="129" bestFit="1" customWidth="1"/>
    <col min="27" max="28" width="0.69921875" style="129" customWidth="1"/>
    <col min="29" max="29" width="13.69921875" style="129" customWidth="1"/>
    <col min="30" max="30" width="1" style="129" customWidth="1"/>
    <col min="31" max="31" width="16.3984375" style="129" bestFit="1" customWidth="1"/>
    <col min="32" max="32" width="14.09765625" style="129" bestFit="1" customWidth="1"/>
    <col min="33" max="16384" width="9.09765625" style="129"/>
  </cols>
  <sheetData>
    <row r="1" spans="1:31" ht="26">
      <c r="A1" s="210" t="str">
        <f>[1]งบดุล!A1</f>
        <v>บริษัท สเปเชี่ยลตี้ เนเชอรัล โปรดักส์ จำกัด (มหาชน) และบริษัทย่อย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</row>
    <row r="2" spans="1:31" ht="24" customHeight="1">
      <c r="A2" s="210" t="s">
        <v>175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</row>
    <row r="3" spans="1:31" ht="24" customHeight="1">
      <c r="A3" s="210" t="s">
        <v>0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</row>
    <row r="4" spans="1:31" ht="26">
      <c r="A4" s="210" t="s">
        <v>171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</row>
    <row r="5" spans="1:31" ht="24" customHeight="1">
      <c r="A5" s="211" t="s">
        <v>64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</row>
    <row r="6" spans="1:31" ht="9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4"/>
    </row>
    <row r="7" spans="1:31" s="134" customFormat="1" ht="22.4" customHeight="1">
      <c r="A7" s="131"/>
      <c r="B7" s="132" t="s">
        <v>32</v>
      </c>
      <c r="C7" s="208" t="s">
        <v>110</v>
      </c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132"/>
      <c r="Z7" s="133" t="s">
        <v>84</v>
      </c>
      <c r="AA7" s="132"/>
      <c r="AB7" s="209" t="s">
        <v>24</v>
      </c>
      <c r="AC7" s="209"/>
      <c r="AD7" s="209"/>
    </row>
    <row r="8" spans="1:31" s="134" customFormat="1" ht="22.4" customHeight="1">
      <c r="A8" s="131"/>
      <c r="B8" s="132"/>
      <c r="C8" s="212" t="s">
        <v>42</v>
      </c>
      <c r="D8" s="212"/>
      <c r="E8" s="132"/>
      <c r="F8" s="132"/>
      <c r="G8" s="132" t="s">
        <v>96</v>
      </c>
      <c r="H8" s="132"/>
      <c r="I8" s="132"/>
      <c r="J8" s="132" t="s">
        <v>151</v>
      </c>
      <c r="K8" s="208" t="s">
        <v>10</v>
      </c>
      <c r="L8" s="208"/>
      <c r="M8" s="208"/>
      <c r="N8" s="208"/>
      <c r="O8" s="208"/>
      <c r="P8" s="208"/>
      <c r="Q8" s="132"/>
      <c r="R8" s="215" t="s">
        <v>51</v>
      </c>
      <c r="S8" s="215"/>
      <c r="T8" s="215"/>
      <c r="U8" s="215"/>
      <c r="V8" s="216" t="s">
        <v>24</v>
      </c>
      <c r="W8" s="216"/>
      <c r="X8" s="135"/>
      <c r="Y8" s="136"/>
      <c r="Z8" s="137" t="s">
        <v>85</v>
      </c>
      <c r="AA8" s="132"/>
      <c r="AB8" s="209" t="s">
        <v>45</v>
      </c>
      <c r="AC8" s="209"/>
      <c r="AD8" s="209"/>
    </row>
    <row r="9" spans="1:31" s="134" customFormat="1" ht="22.4" customHeight="1">
      <c r="A9" s="131"/>
      <c r="B9" s="131"/>
      <c r="C9" s="209" t="s">
        <v>41</v>
      </c>
      <c r="D9" s="209"/>
      <c r="E9" s="209"/>
      <c r="F9" s="132"/>
      <c r="G9" s="132" t="s">
        <v>81</v>
      </c>
      <c r="H9" s="132"/>
      <c r="I9" s="132"/>
      <c r="J9" s="132" t="s">
        <v>120</v>
      </c>
      <c r="L9" s="212" t="s">
        <v>11</v>
      </c>
      <c r="M9" s="212"/>
      <c r="N9" s="212"/>
      <c r="O9" s="209" t="s">
        <v>31</v>
      </c>
      <c r="P9" s="209"/>
      <c r="Q9" s="209"/>
      <c r="R9" s="213" t="s">
        <v>100</v>
      </c>
      <c r="S9" s="213"/>
      <c r="T9" s="213"/>
      <c r="U9" s="213"/>
      <c r="V9" s="214" t="s">
        <v>83</v>
      </c>
      <c r="W9" s="214"/>
      <c r="X9" s="137"/>
      <c r="Y9" s="133"/>
      <c r="Z9" s="133" t="s">
        <v>86</v>
      </c>
      <c r="AA9" s="133"/>
    </row>
    <row r="10" spans="1:31" s="134" customFormat="1" ht="22.4" customHeight="1">
      <c r="A10" s="138"/>
      <c r="B10" s="138"/>
      <c r="F10" s="132"/>
      <c r="H10" s="132"/>
      <c r="I10" s="132"/>
      <c r="J10" s="132" t="s">
        <v>117</v>
      </c>
      <c r="K10" s="132"/>
      <c r="L10" s="209" t="s">
        <v>91</v>
      </c>
      <c r="M10" s="209"/>
      <c r="N10" s="209"/>
      <c r="R10" s="218" t="s">
        <v>181</v>
      </c>
      <c r="S10" s="209"/>
      <c r="T10" s="209"/>
      <c r="U10" s="209"/>
      <c r="V10" s="214" t="s">
        <v>82</v>
      </c>
      <c r="W10" s="214"/>
      <c r="X10" s="214"/>
      <c r="Y10" s="133"/>
      <c r="AA10" s="133"/>
    </row>
    <row r="11" spans="1:31" s="134" customFormat="1" ht="22.4" customHeight="1">
      <c r="A11" s="138"/>
      <c r="B11" s="138"/>
      <c r="C11" s="138"/>
      <c r="D11" s="138"/>
      <c r="E11" s="138"/>
      <c r="F11" s="138"/>
      <c r="G11" s="132"/>
      <c r="H11" s="138"/>
      <c r="I11" s="138"/>
      <c r="J11" s="132" t="s">
        <v>118</v>
      </c>
      <c r="L11" s="209" t="s">
        <v>92</v>
      </c>
      <c r="M11" s="209"/>
      <c r="N11" s="209"/>
      <c r="O11" s="138"/>
      <c r="P11" s="138"/>
      <c r="Q11" s="138"/>
      <c r="R11" s="139"/>
      <c r="S11" s="214" t="s">
        <v>93</v>
      </c>
      <c r="T11" s="214"/>
      <c r="U11" s="214"/>
      <c r="V11" s="214" t="s">
        <v>95</v>
      </c>
      <c r="W11" s="214"/>
      <c r="X11" s="214"/>
      <c r="Y11" s="137"/>
      <c r="AA11" s="137"/>
    </row>
    <row r="12" spans="1:31" s="134" customFormat="1" ht="20.75" customHeight="1">
      <c r="A12" s="138"/>
      <c r="B12" s="138"/>
      <c r="C12" s="138"/>
      <c r="D12" s="138"/>
      <c r="E12" s="138"/>
      <c r="F12" s="138"/>
      <c r="G12" s="132"/>
      <c r="H12" s="138"/>
      <c r="I12" s="138"/>
      <c r="O12" s="138"/>
      <c r="P12" s="138"/>
      <c r="Q12" s="138"/>
      <c r="R12" s="140"/>
      <c r="S12" s="217" t="s">
        <v>94</v>
      </c>
      <c r="T12" s="217"/>
      <c r="U12" s="217"/>
      <c r="Y12" s="137"/>
      <c r="AA12" s="137"/>
      <c r="AB12" s="138"/>
      <c r="AC12" s="138"/>
      <c r="AD12" s="33"/>
    </row>
    <row r="13" spans="1:31" s="134" customFormat="1" ht="22.4" customHeight="1">
      <c r="A13" s="138"/>
      <c r="B13" s="138"/>
      <c r="C13" s="138"/>
      <c r="D13" s="138"/>
      <c r="E13" s="138"/>
      <c r="F13" s="138"/>
      <c r="G13" s="132"/>
      <c r="H13" s="138"/>
      <c r="I13" s="138"/>
      <c r="J13" s="132"/>
      <c r="K13" s="132"/>
      <c r="L13" s="132"/>
      <c r="M13" s="132"/>
      <c r="N13" s="132"/>
      <c r="O13" s="138"/>
      <c r="P13" s="138"/>
      <c r="Q13" s="138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8"/>
      <c r="AC13" s="138"/>
      <c r="AD13" s="33"/>
    </row>
    <row r="14" spans="1:31" s="134" customFormat="1" ht="22.4" customHeight="1">
      <c r="A14" s="78" t="s">
        <v>148</v>
      </c>
      <c r="B14" s="138"/>
      <c r="C14" s="141"/>
      <c r="D14" s="34">
        <v>300000000</v>
      </c>
      <c r="E14" s="35"/>
      <c r="F14" s="35"/>
      <c r="G14" s="34">
        <v>46550000</v>
      </c>
      <c r="H14" s="35"/>
      <c r="I14" s="35"/>
      <c r="J14" s="60">
        <v>-1459276</v>
      </c>
      <c r="K14" s="34"/>
      <c r="L14" s="34"/>
      <c r="M14" s="34">
        <v>14800000</v>
      </c>
      <c r="N14" s="34"/>
      <c r="O14" s="34"/>
      <c r="P14" s="34">
        <v>43823157</v>
      </c>
      <c r="Q14" s="34"/>
      <c r="R14" s="37"/>
      <c r="S14" s="37"/>
      <c r="T14" s="34">
        <v>1415573</v>
      </c>
      <c r="U14" s="37"/>
      <c r="V14" s="138"/>
      <c r="W14" s="34">
        <f>SUM(D14:T14)</f>
        <v>405129454</v>
      </c>
      <c r="X14" s="138"/>
      <c r="Y14" s="138"/>
      <c r="Z14" s="34">
        <v>16658092</v>
      </c>
      <c r="AA14" s="138"/>
      <c r="AB14" s="37"/>
      <c r="AC14" s="34">
        <f>SUM(W14:Z14)</f>
        <v>421787546</v>
      </c>
      <c r="AD14" s="38"/>
      <c r="AE14" s="142"/>
    </row>
    <row r="15" spans="1:31" s="134" customFormat="1" ht="22.4" customHeight="1">
      <c r="A15" s="78" t="s">
        <v>90</v>
      </c>
      <c r="B15" s="138"/>
      <c r="C15" s="141"/>
      <c r="D15" s="34"/>
      <c r="E15" s="35"/>
      <c r="F15" s="35"/>
      <c r="G15" s="34"/>
      <c r="H15" s="35"/>
      <c r="I15" s="35"/>
      <c r="J15" s="18"/>
      <c r="K15" s="34"/>
      <c r="L15" s="34"/>
      <c r="M15" s="34"/>
      <c r="N15" s="34"/>
      <c r="O15" s="34"/>
      <c r="P15" s="34"/>
      <c r="Q15" s="34"/>
      <c r="R15" s="37"/>
      <c r="S15" s="37"/>
      <c r="T15" s="34"/>
      <c r="U15" s="37"/>
      <c r="V15" s="138"/>
      <c r="W15" s="34"/>
      <c r="X15" s="138"/>
      <c r="Y15" s="138"/>
      <c r="Z15" s="34"/>
      <c r="AA15" s="138"/>
      <c r="AB15" s="37"/>
      <c r="AC15" s="34"/>
      <c r="AD15" s="38"/>
      <c r="AE15" s="142"/>
    </row>
    <row r="16" spans="1:31" s="134" customFormat="1" ht="22.25" customHeight="1">
      <c r="A16" s="143" t="s">
        <v>38</v>
      </c>
      <c r="B16" s="141">
        <v>21</v>
      </c>
      <c r="C16" s="141"/>
      <c r="D16" s="18">
        <v>0</v>
      </c>
      <c r="E16" s="29"/>
      <c r="F16" s="29"/>
      <c r="G16" s="18">
        <v>0</v>
      </c>
      <c r="H16" s="29"/>
      <c r="I16" s="29"/>
      <c r="J16" s="18">
        <v>0</v>
      </c>
      <c r="K16" s="29"/>
      <c r="L16" s="29"/>
      <c r="M16" s="28">
        <f>-P16</f>
        <v>600000</v>
      </c>
      <c r="N16" s="68"/>
      <c r="O16" s="68"/>
      <c r="P16" s="28">
        <v>-600000</v>
      </c>
      <c r="Q16" s="69"/>
      <c r="R16" s="69"/>
      <c r="S16" s="69"/>
      <c r="T16" s="18">
        <v>0</v>
      </c>
      <c r="U16" s="18"/>
      <c r="V16" s="18"/>
      <c r="W16" s="18">
        <f>SUM(D16:T16)</f>
        <v>0</v>
      </c>
      <c r="X16" s="138"/>
      <c r="Y16" s="138"/>
      <c r="Z16" s="18">
        <v>0</v>
      </c>
      <c r="AA16" s="138"/>
      <c r="AB16" s="37"/>
      <c r="AC16" s="18">
        <f>SUM(W16:Z16)</f>
        <v>0</v>
      </c>
      <c r="AD16" s="38"/>
      <c r="AE16" s="144"/>
    </row>
    <row r="17" spans="1:31" s="134" customFormat="1" ht="22.4" customHeight="1">
      <c r="A17" s="143" t="s">
        <v>153</v>
      </c>
      <c r="B17" s="141"/>
      <c r="C17" s="141"/>
      <c r="D17" s="18">
        <v>0</v>
      </c>
      <c r="E17" s="29"/>
      <c r="F17" s="29"/>
      <c r="G17" s="18">
        <v>0</v>
      </c>
      <c r="H17" s="29"/>
      <c r="I17" s="29"/>
      <c r="J17" s="18">
        <v>0</v>
      </c>
      <c r="K17" s="29"/>
      <c r="L17" s="29"/>
      <c r="M17" s="18">
        <v>0</v>
      </c>
      <c r="N17" s="70"/>
      <c r="O17" s="70"/>
      <c r="P17" s="18">
        <v>0</v>
      </c>
      <c r="Q17" s="37"/>
      <c r="R17" s="37"/>
      <c r="S17" s="37"/>
      <c r="T17" s="18">
        <v>0</v>
      </c>
      <c r="U17" s="18"/>
      <c r="V17" s="18"/>
      <c r="W17" s="18">
        <v>0</v>
      </c>
      <c r="X17" s="138"/>
      <c r="Y17" s="138"/>
      <c r="Z17" s="34">
        <v>26660800</v>
      </c>
      <c r="AA17" s="138"/>
      <c r="AB17" s="37"/>
      <c r="AC17" s="34">
        <f>SUM(W17:Z17)</f>
        <v>26660800</v>
      </c>
      <c r="AD17" s="38"/>
      <c r="AE17" s="144"/>
    </row>
    <row r="18" spans="1:31" s="134" customFormat="1" ht="22.4" customHeight="1">
      <c r="A18" s="143" t="s">
        <v>133</v>
      </c>
      <c r="B18" s="141"/>
      <c r="C18" s="141"/>
      <c r="D18" s="18">
        <v>0</v>
      </c>
      <c r="E18" s="29"/>
      <c r="F18" s="29"/>
      <c r="G18" s="18">
        <v>0</v>
      </c>
      <c r="H18" s="29"/>
      <c r="I18" s="29"/>
      <c r="J18" s="18">
        <v>0</v>
      </c>
      <c r="K18" s="29"/>
      <c r="L18" s="29"/>
      <c r="M18" s="18">
        <v>0</v>
      </c>
      <c r="N18" s="70"/>
      <c r="O18" s="70"/>
      <c r="P18" s="34">
        <f>กำไรขาดทุนเบ็ดเสร็จ!H55</f>
        <v>36826744</v>
      </c>
      <c r="Q18" s="37"/>
      <c r="R18" s="37"/>
      <c r="S18" s="37"/>
      <c r="T18" s="34">
        <f>กำไรขาดทุนเบ็ดเสร็จ!H35</f>
        <v>4493656</v>
      </c>
      <c r="U18" s="34"/>
      <c r="V18" s="138"/>
      <c r="W18" s="34">
        <f>SUM(D18:T18)</f>
        <v>41320400</v>
      </c>
      <c r="X18" s="138"/>
      <c r="Y18" s="138"/>
      <c r="Z18" s="40">
        <f>กำไรขาดทุนเบ็ดเสร็จ!H56</f>
        <v>-8467915</v>
      </c>
      <c r="AA18" s="138"/>
      <c r="AB18" s="37"/>
      <c r="AC18" s="34">
        <f>SUM(W18:Z18)</f>
        <v>32852485</v>
      </c>
      <c r="AD18" s="38"/>
      <c r="AE18" s="144"/>
    </row>
    <row r="19" spans="1:31" s="134" customFormat="1" ht="22.4" customHeight="1" thickBot="1">
      <c r="A19" s="138" t="s">
        <v>146</v>
      </c>
      <c r="B19" s="138"/>
      <c r="C19" s="141"/>
      <c r="D19" s="71">
        <f>SUM(D14:D18)</f>
        <v>300000000</v>
      </c>
      <c r="E19" s="35"/>
      <c r="F19" s="35"/>
      <c r="G19" s="71">
        <f>SUM(G14:G18)</f>
        <v>46550000</v>
      </c>
      <c r="H19" s="35"/>
      <c r="I19" s="35"/>
      <c r="J19" s="72">
        <f>SUM(J14:J18)</f>
        <v>-1459276</v>
      </c>
      <c r="K19" s="35"/>
      <c r="L19" s="35"/>
      <c r="M19" s="71">
        <f>SUM(M14:M18)</f>
        <v>15400000</v>
      </c>
      <c r="N19" s="70"/>
      <c r="O19" s="70"/>
      <c r="P19" s="71">
        <f>SUM(P14:P18)</f>
        <v>80049901</v>
      </c>
      <c r="Q19" s="37"/>
      <c r="R19" s="37"/>
      <c r="S19" s="37"/>
      <c r="T19" s="71">
        <f>SUM(T14:T18)</f>
        <v>5909229</v>
      </c>
      <c r="U19" s="37"/>
      <c r="V19" s="138"/>
      <c r="W19" s="71">
        <f>SUM(W14:W18)</f>
        <v>446449854</v>
      </c>
      <c r="X19" s="138"/>
      <c r="Y19" s="138"/>
      <c r="Z19" s="71">
        <f>SUM(Z14:Z18)</f>
        <v>34850977</v>
      </c>
      <c r="AA19" s="138"/>
      <c r="AB19" s="37"/>
      <c r="AC19" s="71">
        <f>SUM(AC14:AC18)</f>
        <v>481300831</v>
      </c>
      <c r="AD19" s="145"/>
      <c r="AE19" s="144"/>
    </row>
    <row r="20" spans="1:31" s="134" customFormat="1" ht="22.4" customHeight="1" thickTop="1">
      <c r="A20" s="138"/>
      <c r="B20" s="138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46"/>
      <c r="Q20" s="132"/>
      <c r="R20" s="132"/>
      <c r="S20" s="132"/>
      <c r="T20" s="146"/>
      <c r="U20" s="132"/>
      <c r="V20" s="132"/>
      <c r="W20" s="132"/>
      <c r="X20" s="132"/>
      <c r="Y20" s="132"/>
      <c r="Z20" s="132"/>
      <c r="AA20" s="132"/>
      <c r="AB20" s="132"/>
      <c r="AC20" s="147"/>
      <c r="AD20" s="38"/>
      <c r="AE20" s="144"/>
    </row>
    <row r="21" spans="1:31" s="134" customFormat="1" ht="22.4" customHeight="1">
      <c r="A21" s="78" t="s">
        <v>173</v>
      </c>
      <c r="B21" s="138"/>
      <c r="C21" s="141"/>
      <c r="D21" s="34">
        <f>SUM(D19)</f>
        <v>300000000</v>
      </c>
      <c r="E21" s="35"/>
      <c r="F21" s="35"/>
      <c r="G21" s="34">
        <f>SUM(G19)</f>
        <v>46550000</v>
      </c>
      <c r="H21" s="35"/>
      <c r="I21" s="35"/>
      <c r="J21" s="60">
        <f>SUM(J19)</f>
        <v>-1459276</v>
      </c>
      <c r="K21" s="35"/>
      <c r="L21" s="35"/>
      <c r="M21" s="34">
        <f>SUM(M19)</f>
        <v>15400000</v>
      </c>
      <c r="N21" s="70"/>
      <c r="O21" s="70"/>
      <c r="P21" s="34">
        <f>SUM(P19)</f>
        <v>80049901</v>
      </c>
      <c r="Q21" s="37"/>
      <c r="R21" s="37"/>
      <c r="S21" s="37"/>
      <c r="T21" s="34">
        <f>SUM(T19)</f>
        <v>5909229</v>
      </c>
      <c r="U21" s="37"/>
      <c r="V21" s="138"/>
      <c r="W21" s="34">
        <f>SUM(W19)</f>
        <v>446449854</v>
      </c>
      <c r="X21" s="138"/>
      <c r="Y21" s="138"/>
      <c r="Z21" s="34">
        <f>SUM(Z19)</f>
        <v>34850977</v>
      </c>
      <c r="AA21" s="138"/>
      <c r="AB21" s="37"/>
      <c r="AC21" s="34">
        <f>SUM(W21:Z21)</f>
        <v>481300831</v>
      </c>
      <c r="AD21" s="38"/>
      <c r="AE21" s="144"/>
    </row>
    <row r="22" spans="1:31" s="134" customFormat="1" ht="22.4" customHeight="1">
      <c r="A22" s="78" t="s">
        <v>90</v>
      </c>
      <c r="B22" s="138"/>
      <c r="C22" s="141"/>
      <c r="D22" s="18"/>
      <c r="E22" s="35"/>
      <c r="F22" s="35"/>
      <c r="G22" s="18"/>
      <c r="H22" s="35"/>
      <c r="I22" s="35"/>
      <c r="J22" s="28"/>
      <c r="K22" s="35"/>
      <c r="L22" s="35"/>
      <c r="M22" s="34"/>
      <c r="N22" s="70"/>
      <c r="O22" s="70"/>
      <c r="P22" s="36"/>
      <c r="Q22" s="37"/>
      <c r="R22" s="18"/>
      <c r="S22" s="18"/>
      <c r="T22" s="32"/>
      <c r="U22" s="18"/>
      <c r="V22" s="18"/>
      <c r="W22" s="18"/>
      <c r="X22" s="138"/>
      <c r="Y22" s="138"/>
      <c r="Z22" s="18"/>
      <c r="AA22" s="138"/>
      <c r="AB22" s="37"/>
      <c r="AC22" s="36"/>
      <c r="AD22" s="38"/>
      <c r="AE22" s="144"/>
    </row>
    <row r="23" spans="1:31" s="134" customFormat="1" ht="22.4" customHeight="1">
      <c r="A23" s="148" t="s">
        <v>116</v>
      </c>
      <c r="B23" s="141">
        <v>20</v>
      </c>
      <c r="C23" s="141"/>
      <c r="D23" s="34">
        <v>105000000</v>
      </c>
      <c r="E23" s="29"/>
      <c r="F23" s="29"/>
      <c r="G23" s="34">
        <v>323580335</v>
      </c>
      <c r="H23" s="29"/>
      <c r="I23" s="29"/>
      <c r="J23" s="18">
        <v>0</v>
      </c>
      <c r="K23" s="29"/>
      <c r="L23" s="29"/>
      <c r="M23" s="18">
        <v>0</v>
      </c>
      <c r="N23" s="70"/>
      <c r="O23" s="70"/>
      <c r="P23" s="18">
        <v>0</v>
      </c>
      <c r="Q23" s="37"/>
      <c r="R23" s="37"/>
      <c r="S23" s="37"/>
      <c r="T23" s="18">
        <v>0</v>
      </c>
      <c r="U23" s="18"/>
      <c r="V23" s="18"/>
      <c r="W23" s="34">
        <f>SUM(D23:T23)</f>
        <v>428580335</v>
      </c>
      <c r="X23" s="138"/>
      <c r="Y23" s="138"/>
      <c r="Z23" s="18">
        <v>0</v>
      </c>
      <c r="AA23" s="138"/>
      <c r="AB23" s="37"/>
      <c r="AC23" s="34">
        <f>SUM(W23:Z23)</f>
        <v>428580335</v>
      </c>
      <c r="AD23" s="38"/>
      <c r="AE23" s="144"/>
    </row>
    <row r="24" spans="1:31" s="134" customFormat="1" ht="22.4" customHeight="1">
      <c r="A24" s="148" t="s">
        <v>38</v>
      </c>
      <c r="B24" s="141">
        <v>21</v>
      </c>
      <c r="C24" s="141"/>
      <c r="D24" s="18">
        <v>0</v>
      </c>
      <c r="E24" s="29"/>
      <c r="F24" s="29"/>
      <c r="G24" s="18">
        <v>0</v>
      </c>
      <c r="H24" s="29"/>
      <c r="I24" s="29"/>
      <c r="J24" s="18">
        <v>0</v>
      </c>
      <c r="K24" s="29"/>
      <c r="L24" s="29"/>
      <c r="M24" s="34">
        <f>6600000+500000</f>
        <v>7100000</v>
      </c>
      <c r="N24" s="70"/>
      <c r="O24" s="70"/>
      <c r="P24" s="28">
        <f>-6600000-500000</f>
        <v>-7100000</v>
      </c>
      <c r="Q24" s="37"/>
      <c r="R24" s="37"/>
      <c r="S24" s="37"/>
      <c r="T24" s="18">
        <v>0</v>
      </c>
      <c r="U24" s="18"/>
      <c r="V24" s="18"/>
      <c r="W24" s="18">
        <f t="shared" ref="W24:W27" si="0">SUM(D24:T24)</f>
        <v>0</v>
      </c>
      <c r="X24" s="138"/>
      <c r="Y24" s="138"/>
      <c r="Z24" s="18">
        <v>0</v>
      </c>
      <c r="AA24" s="138"/>
      <c r="AB24" s="37"/>
      <c r="AC24" s="18">
        <f>SUM(W24:Z24)</f>
        <v>0</v>
      </c>
      <c r="AD24" s="38"/>
      <c r="AE24" s="144"/>
    </row>
    <row r="25" spans="1:31" s="134" customFormat="1" ht="22.4" customHeight="1">
      <c r="A25" s="143" t="s">
        <v>190</v>
      </c>
      <c r="B25" s="141">
        <v>27</v>
      </c>
      <c r="C25" s="141"/>
      <c r="D25" s="18">
        <v>0</v>
      </c>
      <c r="E25" s="29"/>
      <c r="F25" s="29"/>
      <c r="G25" s="18">
        <v>0</v>
      </c>
      <c r="H25" s="29"/>
      <c r="I25" s="29"/>
      <c r="J25" s="18">
        <v>0</v>
      </c>
      <c r="K25" s="29"/>
      <c r="L25" s="29"/>
      <c r="M25" s="18">
        <v>0</v>
      </c>
      <c r="N25" s="70"/>
      <c r="O25" s="70"/>
      <c r="P25" s="28">
        <v>-90024411</v>
      </c>
      <c r="Q25" s="37"/>
      <c r="R25" s="37"/>
      <c r="S25" s="37"/>
      <c r="T25" s="18">
        <v>0</v>
      </c>
      <c r="U25" s="18"/>
      <c r="V25" s="18"/>
      <c r="W25" s="28">
        <f t="shared" si="0"/>
        <v>-90024411</v>
      </c>
      <c r="X25" s="138"/>
      <c r="Y25" s="138"/>
      <c r="Z25" s="18">
        <v>0</v>
      </c>
      <c r="AA25" s="138"/>
      <c r="AB25" s="37"/>
      <c r="AC25" s="28">
        <f>SUM(W25:Z25)</f>
        <v>-90024411</v>
      </c>
      <c r="AD25" s="38"/>
      <c r="AE25" s="144"/>
    </row>
    <row r="26" spans="1:31" s="134" customFormat="1" ht="22.4" customHeight="1">
      <c r="A26" s="143" t="s">
        <v>144</v>
      </c>
      <c r="B26" s="141">
        <v>27</v>
      </c>
      <c r="C26" s="141"/>
      <c r="D26" s="18">
        <v>0</v>
      </c>
      <c r="E26" s="29"/>
      <c r="F26" s="29"/>
      <c r="G26" s="18">
        <v>0</v>
      </c>
      <c r="H26" s="29"/>
      <c r="I26" s="29"/>
      <c r="J26" s="18">
        <v>0</v>
      </c>
      <c r="K26" s="29"/>
      <c r="L26" s="29"/>
      <c r="M26" s="18">
        <v>0</v>
      </c>
      <c r="N26" s="70"/>
      <c r="O26" s="70"/>
      <c r="P26" s="18">
        <v>0</v>
      </c>
      <c r="Q26" s="37"/>
      <c r="R26" s="37"/>
      <c r="S26" s="37"/>
      <c r="T26" s="18">
        <v>0</v>
      </c>
      <c r="U26" s="18"/>
      <c r="V26" s="18"/>
      <c r="W26" s="18">
        <f t="shared" si="0"/>
        <v>0</v>
      </c>
      <c r="X26" s="138"/>
      <c r="Y26" s="138"/>
      <c r="Z26" s="28">
        <v>-490286</v>
      </c>
      <c r="AA26" s="138"/>
      <c r="AB26" s="37"/>
      <c r="AC26" s="28">
        <f>SUM(W26:Z26)</f>
        <v>-490286</v>
      </c>
      <c r="AD26" s="38"/>
      <c r="AE26" s="144"/>
    </row>
    <row r="27" spans="1:31" s="134" customFormat="1" ht="22.4" customHeight="1">
      <c r="A27" s="143" t="s">
        <v>153</v>
      </c>
      <c r="B27" s="141"/>
      <c r="C27" s="141"/>
      <c r="D27" s="18">
        <v>0</v>
      </c>
      <c r="E27" s="29"/>
      <c r="F27" s="29"/>
      <c r="G27" s="18">
        <v>0</v>
      </c>
      <c r="H27" s="29"/>
      <c r="I27" s="29"/>
      <c r="J27" s="18">
        <v>0</v>
      </c>
      <c r="K27" s="29"/>
      <c r="L27" s="29"/>
      <c r="M27" s="18">
        <v>0</v>
      </c>
      <c r="N27" s="70"/>
      <c r="O27" s="70"/>
      <c r="P27" s="18">
        <v>0</v>
      </c>
      <c r="Q27" s="37"/>
      <c r="R27" s="37"/>
      <c r="S27" s="37"/>
      <c r="T27" s="18">
        <v>0</v>
      </c>
      <c r="U27" s="40"/>
      <c r="V27" s="138"/>
      <c r="W27" s="18">
        <f t="shared" si="0"/>
        <v>0</v>
      </c>
      <c r="X27" s="138"/>
      <c r="Y27" s="138"/>
      <c r="Z27" s="40">
        <v>1000000</v>
      </c>
      <c r="AA27" s="138"/>
      <c r="AB27" s="37"/>
      <c r="AC27" s="34">
        <v>1000000</v>
      </c>
      <c r="AD27" s="38"/>
      <c r="AE27" s="144"/>
    </row>
    <row r="28" spans="1:31" s="134" customFormat="1" ht="22.4" customHeight="1">
      <c r="A28" s="143" t="s">
        <v>133</v>
      </c>
      <c r="B28" s="141"/>
      <c r="C28" s="141"/>
      <c r="D28" s="18">
        <v>0</v>
      </c>
      <c r="E28" s="29"/>
      <c r="F28" s="29"/>
      <c r="G28" s="18">
        <v>0</v>
      </c>
      <c r="H28" s="29"/>
      <c r="I28" s="29"/>
      <c r="J28" s="18">
        <v>0</v>
      </c>
      <c r="K28" s="29"/>
      <c r="L28" s="29"/>
      <c r="M28" s="18">
        <v>0</v>
      </c>
      <c r="N28" s="70"/>
      <c r="O28" s="70"/>
      <c r="P28" s="73">
        <f>กำไรขาดทุนเบ็ดเสร็จ!F55</f>
        <v>81089384</v>
      </c>
      <c r="Q28" s="37"/>
      <c r="R28" s="37"/>
      <c r="S28" s="37"/>
      <c r="T28" s="18">
        <f>กำไรขาดทุนเบ็ดเสร็จ!F35</f>
        <v>0</v>
      </c>
      <c r="U28" s="40"/>
      <c r="V28" s="138"/>
      <c r="W28" s="34">
        <f>SUM(D28:T28)</f>
        <v>81089384</v>
      </c>
      <c r="X28" s="138"/>
      <c r="Y28" s="138"/>
      <c r="Z28" s="40">
        <f>กำไรขาดทุนเบ็ดเสร็จ!F61</f>
        <v>-4778057</v>
      </c>
      <c r="AA28" s="138"/>
      <c r="AB28" s="37"/>
      <c r="AC28" s="34">
        <f>SUM(W28:Z28)</f>
        <v>76311327</v>
      </c>
      <c r="AD28" s="38"/>
      <c r="AE28" s="144"/>
    </row>
    <row r="29" spans="1:31" s="134" customFormat="1" ht="22.4" customHeight="1" thickBot="1">
      <c r="A29" s="138" t="s">
        <v>174</v>
      </c>
      <c r="B29" s="138"/>
      <c r="C29" s="141"/>
      <c r="D29" s="71">
        <f>SUM(D21:D28)</f>
        <v>405000000</v>
      </c>
      <c r="E29" s="35"/>
      <c r="F29" s="35"/>
      <c r="G29" s="71">
        <f>SUM(G21:G28)</f>
        <v>370130335</v>
      </c>
      <c r="H29" s="35"/>
      <c r="I29" s="35"/>
      <c r="J29" s="71">
        <f>SUM(J21:J28)</f>
        <v>-1459276</v>
      </c>
      <c r="K29" s="35"/>
      <c r="L29" s="35"/>
      <c r="M29" s="71">
        <f>SUM(M21:M28)</f>
        <v>22500000</v>
      </c>
      <c r="N29" s="70"/>
      <c r="O29" s="70"/>
      <c r="P29" s="71">
        <f>SUM(P21:P28)</f>
        <v>64014874</v>
      </c>
      <c r="Q29" s="37"/>
      <c r="R29" s="37"/>
      <c r="S29" s="37"/>
      <c r="T29" s="74">
        <f>SUM(T21:T28)</f>
        <v>5909229</v>
      </c>
      <c r="U29" s="37"/>
      <c r="V29" s="138"/>
      <c r="W29" s="74">
        <f>SUM(W21:W28)</f>
        <v>866095162</v>
      </c>
      <c r="X29" s="138"/>
      <c r="Y29" s="138"/>
      <c r="Z29" s="74">
        <f>SUM(Z21:Z28)</f>
        <v>30582634</v>
      </c>
      <c r="AA29" s="138"/>
      <c r="AB29" s="37"/>
      <c r="AC29" s="74">
        <f>SUM(AC21:AC28)</f>
        <v>896677796</v>
      </c>
      <c r="AD29" s="145"/>
      <c r="AE29" s="144"/>
    </row>
    <row r="30" spans="1:31" s="134" customFormat="1" ht="22.4" customHeight="1" thickTop="1">
      <c r="B30" s="138"/>
      <c r="C30" s="141"/>
      <c r="D30" s="34"/>
      <c r="E30" s="35"/>
      <c r="F30" s="35"/>
      <c r="G30" s="35"/>
      <c r="H30" s="35"/>
      <c r="I30" s="35"/>
      <c r="J30" s="35"/>
      <c r="K30" s="35"/>
      <c r="L30" s="35"/>
      <c r="M30" s="34"/>
      <c r="N30" s="70"/>
      <c r="O30" s="70"/>
      <c r="P30" s="36"/>
      <c r="Q30" s="37"/>
      <c r="R30" s="37"/>
      <c r="S30" s="37"/>
      <c r="T30" s="37"/>
      <c r="U30" s="37"/>
      <c r="V30" s="138"/>
      <c r="W30" s="138"/>
      <c r="X30" s="138"/>
      <c r="Y30" s="138"/>
      <c r="Z30" s="138"/>
      <c r="AA30" s="138"/>
      <c r="AB30" s="37"/>
      <c r="AC30" s="36"/>
      <c r="AD30" s="145"/>
      <c r="AE30" s="144"/>
    </row>
    <row r="31" spans="1:31" s="43" customFormat="1" ht="24" customHeight="1">
      <c r="A31" s="149"/>
      <c r="B31" s="44"/>
      <c r="C31" s="54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3"/>
    </row>
    <row r="45" spans="1:1" ht="24" customHeight="1">
      <c r="A45" s="149"/>
    </row>
    <row r="65" spans="4:4" ht="24" customHeight="1">
      <c r="D65" s="150"/>
    </row>
  </sheetData>
  <mergeCells count="24">
    <mergeCell ref="S12:U12"/>
    <mergeCell ref="L10:N10"/>
    <mergeCell ref="R10:U10"/>
    <mergeCell ref="V10:X10"/>
    <mergeCell ref="L11:N11"/>
    <mergeCell ref="S11:U11"/>
    <mergeCell ref="V11:X11"/>
    <mergeCell ref="C8:D8"/>
    <mergeCell ref="K8:P8"/>
    <mergeCell ref="R8:U8"/>
    <mergeCell ref="V8:W8"/>
    <mergeCell ref="AB8:AD8"/>
    <mergeCell ref="C9:E9"/>
    <mergeCell ref="L9:N9"/>
    <mergeCell ref="O9:Q9"/>
    <mergeCell ref="R9:U9"/>
    <mergeCell ref="V9:W9"/>
    <mergeCell ref="C7:X7"/>
    <mergeCell ref="AB7:AD7"/>
    <mergeCell ref="A1:AD1"/>
    <mergeCell ref="A2:AD2"/>
    <mergeCell ref="A3:AD3"/>
    <mergeCell ref="A4:AD4"/>
    <mergeCell ref="A5:AD5"/>
  </mergeCells>
  <pageMargins left="0.8" right="0.25" top="1" bottom="0.5" header="0.6" footer="0.3"/>
  <pageSetup paperSize="9" scale="70" fitToHeight="0" orientation="landscape" r:id="rId1"/>
  <headerFooter alignWithMargins="0"/>
  <rowBreaks count="1" manualBreakCount="1">
    <brk id="31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64BE0-BB67-41BB-8908-678E16C5E797}">
  <sheetPr>
    <tabColor rgb="FF00B050"/>
  </sheetPr>
  <dimension ref="A1:Q34"/>
  <sheetViews>
    <sheetView showGridLines="0" tabSelected="1" view="pageBreakPreview" topLeftCell="A10" zoomScale="90" zoomScaleNormal="100" zoomScaleSheetLayoutView="90" workbookViewId="0">
      <selection activeCell="A10" sqref="A10"/>
    </sheetView>
  </sheetViews>
  <sheetFormatPr defaultColWidth="9.09765625" defaultRowHeight="24" customHeight="1"/>
  <cols>
    <col min="1" max="1" width="65.09765625" style="129" customWidth="1"/>
    <col min="2" max="2" width="9" style="129" bestFit="1" customWidth="1"/>
    <col min="3" max="3" width="3.69921875" style="129" customWidth="1"/>
    <col min="4" max="4" width="18.09765625" style="129" customWidth="1"/>
    <col min="5" max="5" width="1.09765625" style="129" customWidth="1"/>
    <col min="6" max="6" width="18.09765625" style="129" customWidth="1"/>
    <col min="7" max="7" width="2.09765625" style="129" customWidth="1"/>
    <col min="8" max="8" width="17.59765625" style="129" customWidth="1"/>
    <col min="9" max="9" width="1.8984375" style="129" customWidth="1"/>
    <col min="10" max="10" width="18.09765625" style="129" customWidth="1"/>
    <col min="11" max="11" width="1.3984375" style="129" customWidth="1"/>
    <col min="12" max="12" width="27.3984375" style="129" customWidth="1"/>
    <col min="13" max="13" width="1.69921875" style="129" customWidth="1"/>
    <col min="14" max="14" width="18.09765625" style="129" customWidth="1"/>
    <col min="15" max="15" width="14.19921875" style="129" bestFit="1" customWidth="1"/>
    <col min="16" max="16" width="20.09765625" style="129" bestFit="1" customWidth="1"/>
    <col min="17" max="17" width="16.09765625" style="129" bestFit="1" customWidth="1"/>
    <col min="18" max="18" width="14.09765625" style="129" bestFit="1" customWidth="1"/>
    <col min="19" max="16384" width="9.09765625" style="129"/>
  </cols>
  <sheetData>
    <row r="1" spans="1:17" ht="26">
      <c r="A1" s="220" t="str">
        <f>[2]งบดุล!A1</f>
        <v>บริษัท สเปเชี่ยลตี้ เนเชอรัล โปรดักส์ จำกัด (มหาชน) และบริษัทย่อย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</row>
    <row r="2" spans="1:17" ht="24" customHeight="1">
      <c r="A2" s="220" t="s">
        <v>176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7" ht="24" customHeight="1">
      <c r="A3" s="220" t="s">
        <v>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7" ht="26">
      <c r="A4" s="220" t="s">
        <v>171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</row>
    <row r="5" spans="1:17" ht="24" customHeight="1">
      <c r="A5" s="221" t="s">
        <v>64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7" ht="9" customHeight="1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30"/>
      <c r="M6" s="130"/>
      <c r="N6" s="183"/>
    </row>
    <row r="7" spans="1:17" ht="26.75" customHeight="1">
      <c r="A7" s="183"/>
      <c r="B7" s="77" t="s">
        <v>32</v>
      </c>
      <c r="C7" s="183"/>
      <c r="D7" s="184" t="s">
        <v>42</v>
      </c>
      <c r="E7" s="183"/>
      <c r="F7" s="184" t="s">
        <v>96</v>
      </c>
      <c r="G7" s="222" t="s">
        <v>10</v>
      </c>
      <c r="H7" s="222"/>
      <c r="I7" s="222"/>
      <c r="J7" s="222"/>
      <c r="L7" s="222" t="s">
        <v>51</v>
      </c>
      <c r="M7" s="222"/>
      <c r="N7" s="184" t="s">
        <v>24</v>
      </c>
    </row>
    <row r="8" spans="1:17" s="134" customFormat="1" ht="22.4" customHeight="1">
      <c r="A8" s="185"/>
      <c r="C8" s="77"/>
      <c r="D8" s="184" t="s">
        <v>41</v>
      </c>
      <c r="E8" s="184"/>
      <c r="F8" s="184" t="s">
        <v>81</v>
      </c>
      <c r="G8" s="186"/>
      <c r="H8" s="184" t="s">
        <v>11</v>
      </c>
      <c r="I8" s="186"/>
      <c r="J8" s="184" t="s">
        <v>31</v>
      </c>
      <c r="K8" s="185"/>
      <c r="L8" s="219" t="s">
        <v>100</v>
      </c>
      <c r="M8" s="219"/>
      <c r="N8" s="184" t="s">
        <v>45</v>
      </c>
    </row>
    <row r="9" spans="1:17" s="134" customFormat="1" ht="22.4" customHeight="1">
      <c r="A9" s="185"/>
      <c r="B9" s="185"/>
      <c r="C9" s="185"/>
      <c r="E9" s="184"/>
      <c r="G9" s="186"/>
      <c r="H9" s="184" t="s">
        <v>91</v>
      </c>
      <c r="I9" s="184"/>
      <c r="J9" s="185"/>
      <c r="K9" s="185"/>
      <c r="L9" s="187" t="s">
        <v>181</v>
      </c>
      <c r="M9" s="187"/>
    </row>
    <row r="10" spans="1:17" s="134" customFormat="1" ht="22.4" customHeight="1">
      <c r="A10" s="185"/>
      <c r="B10" s="185"/>
      <c r="C10" s="185"/>
      <c r="D10" s="185"/>
      <c r="E10" s="185"/>
      <c r="F10" s="185"/>
      <c r="G10" s="186"/>
      <c r="H10" s="184" t="s">
        <v>92</v>
      </c>
      <c r="I10" s="184"/>
      <c r="J10" s="185"/>
      <c r="K10" s="185"/>
      <c r="L10" s="140" t="s">
        <v>93</v>
      </c>
      <c r="M10" s="140"/>
      <c r="N10" s="185"/>
    </row>
    <row r="11" spans="1:17" s="134" customFormat="1" ht="22.4" customHeight="1">
      <c r="A11" s="185"/>
      <c r="B11" s="185"/>
      <c r="C11" s="185"/>
      <c r="D11" s="185"/>
      <c r="E11" s="185"/>
      <c r="F11" s="185"/>
      <c r="K11" s="185"/>
      <c r="L11" s="140" t="s">
        <v>94</v>
      </c>
      <c r="M11" s="140"/>
      <c r="N11" s="185"/>
    </row>
    <row r="12" spans="1:17" s="134" customFormat="1" ht="22.4" customHeight="1">
      <c r="A12" s="185"/>
      <c r="B12" s="185"/>
      <c r="C12" s="185"/>
      <c r="D12" s="185"/>
      <c r="E12" s="185"/>
      <c r="F12" s="185"/>
      <c r="G12" s="186"/>
      <c r="H12" s="184"/>
      <c r="I12" s="184"/>
      <c r="J12" s="185"/>
      <c r="K12" s="185"/>
      <c r="L12" s="140"/>
      <c r="M12" s="140"/>
      <c r="N12" s="185"/>
    </row>
    <row r="13" spans="1:17" s="134" customFormat="1" ht="22.4" customHeight="1">
      <c r="A13" s="78" t="s">
        <v>148</v>
      </c>
      <c r="B13" s="76"/>
      <c r="C13" s="185"/>
      <c r="D13" s="188">
        <v>300000000</v>
      </c>
      <c r="E13" s="188"/>
      <c r="F13" s="188">
        <v>46550000</v>
      </c>
      <c r="G13" s="188"/>
      <c r="H13" s="188">
        <v>14800000</v>
      </c>
      <c r="I13" s="189"/>
      <c r="J13" s="188">
        <v>9818656</v>
      </c>
      <c r="K13" s="188"/>
      <c r="L13" s="188">
        <v>269915</v>
      </c>
      <c r="M13" s="188"/>
      <c r="N13" s="45">
        <f>SUM(D13:L13)</f>
        <v>371438571</v>
      </c>
      <c r="O13" s="55"/>
      <c r="P13" s="190"/>
      <c r="Q13" s="191"/>
    </row>
    <row r="14" spans="1:17" s="134" customFormat="1" ht="22.4" customHeight="1">
      <c r="A14" s="78" t="s">
        <v>90</v>
      </c>
      <c r="B14" s="141"/>
      <c r="C14" s="141"/>
      <c r="D14" s="188"/>
      <c r="E14" s="188"/>
      <c r="F14" s="18"/>
      <c r="G14" s="29"/>
      <c r="H14" s="188"/>
      <c r="I14" s="29"/>
      <c r="J14" s="9"/>
      <c r="K14" s="9"/>
      <c r="L14" s="32"/>
      <c r="M14" s="32"/>
      <c r="N14" s="9"/>
    </row>
    <row r="15" spans="1:17" s="134" customFormat="1" ht="22.4" customHeight="1">
      <c r="A15" s="148" t="s">
        <v>38</v>
      </c>
      <c r="B15" s="141">
        <v>21</v>
      </c>
      <c r="C15" s="192"/>
      <c r="D15" s="18">
        <v>0</v>
      </c>
      <c r="E15" s="188"/>
      <c r="F15" s="18">
        <v>0</v>
      </c>
      <c r="G15" s="6"/>
      <c r="H15" s="45">
        <v>600000</v>
      </c>
      <c r="I15" s="188"/>
      <c r="J15" s="193">
        <v>-600000</v>
      </c>
      <c r="K15" s="10"/>
      <c r="L15" s="18">
        <v>0</v>
      </c>
      <c r="M15" s="188"/>
      <c r="N15" s="18">
        <f>SUM(D15:L15)</f>
        <v>0</v>
      </c>
    </row>
    <row r="16" spans="1:17" s="134" customFormat="1" ht="22.4" customHeight="1">
      <c r="A16" s="148" t="s">
        <v>133</v>
      </c>
      <c r="B16" s="141"/>
      <c r="C16" s="76"/>
      <c r="D16" s="21">
        <v>0</v>
      </c>
      <c r="E16" s="188"/>
      <c r="F16" s="21">
        <v>0</v>
      </c>
      <c r="G16" s="188"/>
      <c r="H16" s="21">
        <v>0</v>
      </c>
      <c r="I16" s="188"/>
      <c r="J16" s="45">
        <f>กำไรขาดทุนเบ็ดเสร็จ!L26</f>
        <v>9016868</v>
      </c>
      <c r="K16" s="10"/>
      <c r="L16" s="45">
        <f>กำไรขาดทุนเบ็ดเสร็จ!L35</f>
        <v>2246312</v>
      </c>
      <c r="M16" s="9"/>
      <c r="N16" s="45">
        <f>SUM(D16:L16)</f>
        <v>11263180</v>
      </c>
      <c r="O16" s="55"/>
    </row>
    <row r="17" spans="1:17" s="134" customFormat="1" ht="22.4" customHeight="1" thickBot="1">
      <c r="A17" s="78" t="s">
        <v>146</v>
      </c>
      <c r="B17" s="185"/>
      <c r="C17" s="185"/>
      <c r="D17" s="194">
        <f>SUM(D13:D16)</f>
        <v>300000000</v>
      </c>
      <c r="E17" s="188"/>
      <c r="F17" s="194">
        <f>SUM(F13:F16)</f>
        <v>46550000</v>
      </c>
      <c r="G17" s="188"/>
      <c r="H17" s="194">
        <f>SUM(H13:H16)</f>
        <v>15400000</v>
      </c>
      <c r="I17" s="188"/>
      <c r="J17" s="194">
        <f>SUM(J13:J16)</f>
        <v>18235524</v>
      </c>
      <c r="K17" s="188"/>
      <c r="L17" s="194">
        <f>SUM(L13:L16)</f>
        <v>2516227</v>
      </c>
      <c r="M17" s="188"/>
      <c r="N17" s="194">
        <f>SUM(N13:N16)</f>
        <v>382701751</v>
      </c>
      <c r="O17" s="55"/>
      <c r="P17" s="142"/>
    </row>
    <row r="18" spans="1:17" s="134" customFormat="1" ht="22.4" customHeight="1" thickTop="1">
      <c r="A18" s="185"/>
      <c r="B18" s="141"/>
      <c r="C18" s="192"/>
      <c r="D18" s="195"/>
      <c r="E18" s="195"/>
      <c r="F18" s="18"/>
      <c r="G18" s="195"/>
      <c r="H18" s="195"/>
      <c r="I18" s="195"/>
      <c r="J18" s="195"/>
      <c r="K18" s="195"/>
      <c r="L18" s="195"/>
      <c r="M18" s="195"/>
      <c r="N18" s="195"/>
    </row>
    <row r="19" spans="1:17" s="134" customFormat="1" ht="22.4" customHeight="1">
      <c r="A19" s="78" t="s">
        <v>173</v>
      </c>
      <c r="B19" s="76"/>
      <c r="C19" s="185"/>
      <c r="D19" s="188">
        <f>SUM(D17)</f>
        <v>300000000</v>
      </c>
      <c r="E19" s="188"/>
      <c r="F19" s="188">
        <f>SUM(F17)</f>
        <v>46550000</v>
      </c>
      <c r="G19" s="188"/>
      <c r="H19" s="188">
        <f>SUM(H17)</f>
        <v>15400000</v>
      </c>
      <c r="I19" s="189"/>
      <c r="J19" s="188">
        <f>SUM(J17)</f>
        <v>18235524</v>
      </c>
      <c r="K19" s="188"/>
      <c r="L19" s="188">
        <f>SUM(L17)</f>
        <v>2516227</v>
      </c>
      <c r="M19" s="188"/>
      <c r="N19" s="188">
        <f>SUM(N17)</f>
        <v>382701751</v>
      </c>
      <c r="O19" s="6"/>
      <c r="P19" s="190"/>
      <c r="Q19" s="191"/>
    </row>
    <row r="20" spans="1:17" s="134" customFormat="1" ht="22.4" customHeight="1">
      <c r="A20" s="78" t="s">
        <v>90</v>
      </c>
      <c r="B20" s="141"/>
      <c r="C20" s="141"/>
      <c r="D20" s="6"/>
      <c r="E20" s="18"/>
      <c r="F20" s="6"/>
      <c r="G20" s="6"/>
      <c r="H20" s="6"/>
      <c r="I20" s="188"/>
      <c r="J20" s="6"/>
      <c r="K20" s="10"/>
      <c r="L20" s="6"/>
      <c r="M20" s="18"/>
      <c r="N20" s="6"/>
      <c r="O20" s="6"/>
    </row>
    <row r="21" spans="1:17" s="134" customFormat="1" ht="22.25" customHeight="1">
      <c r="A21" s="148" t="s">
        <v>116</v>
      </c>
      <c r="B21" s="141">
        <v>20</v>
      </c>
      <c r="C21" s="141"/>
      <c r="D21" s="45">
        <v>105000000</v>
      </c>
      <c r="E21" s="18"/>
      <c r="F21" s="45">
        <v>323580335</v>
      </c>
      <c r="G21" s="188"/>
      <c r="H21" s="18">
        <v>0</v>
      </c>
      <c r="I21" s="188"/>
      <c r="J21" s="18">
        <v>0</v>
      </c>
      <c r="K21" s="10"/>
      <c r="L21" s="18">
        <v>0</v>
      </c>
      <c r="M21" s="188"/>
      <c r="N21" s="45">
        <f>SUM(D21:L21)</f>
        <v>428580335</v>
      </c>
      <c r="O21" s="6"/>
    </row>
    <row r="22" spans="1:17" s="134" customFormat="1" ht="22.4" customHeight="1">
      <c r="A22" s="148" t="s">
        <v>38</v>
      </c>
      <c r="B22" s="141">
        <v>21</v>
      </c>
      <c r="C22" s="192"/>
      <c r="D22" s="18">
        <v>0</v>
      </c>
      <c r="E22" s="188"/>
      <c r="F22" s="18">
        <v>0</v>
      </c>
      <c r="G22" s="6"/>
      <c r="H22" s="45">
        <f>6600000+500000</f>
        <v>7100000</v>
      </c>
      <c r="I22" s="188"/>
      <c r="J22" s="193">
        <f>-6600000-500000</f>
        <v>-7100000</v>
      </c>
      <c r="K22" s="10"/>
      <c r="L22" s="18">
        <v>0</v>
      </c>
      <c r="M22" s="188"/>
      <c r="N22" s="18">
        <f>SUM(D22:L22)</f>
        <v>0</v>
      </c>
      <c r="O22" s="6"/>
    </row>
    <row r="23" spans="1:17" s="134" customFormat="1" ht="22.4" customHeight="1">
      <c r="A23" s="148" t="s">
        <v>190</v>
      </c>
      <c r="B23" s="141">
        <v>27</v>
      </c>
      <c r="C23" s="76"/>
      <c r="D23" s="18">
        <v>0</v>
      </c>
      <c r="E23" s="188"/>
      <c r="F23" s="18">
        <v>0</v>
      </c>
      <c r="G23" s="6"/>
      <c r="H23" s="18">
        <v>0</v>
      </c>
      <c r="I23" s="188"/>
      <c r="J23" s="193">
        <v>-90024411</v>
      </c>
      <c r="K23" s="10"/>
      <c r="L23" s="18">
        <v>0</v>
      </c>
      <c r="M23" s="188"/>
      <c r="N23" s="193">
        <f>SUM(D23:L23)</f>
        <v>-90024411</v>
      </c>
      <c r="O23" s="6"/>
    </row>
    <row r="24" spans="1:17" s="134" customFormat="1" ht="22.4" customHeight="1">
      <c r="A24" s="148" t="s">
        <v>133</v>
      </c>
      <c r="B24" s="76"/>
      <c r="C24" s="76"/>
      <c r="D24" s="18">
        <v>0</v>
      </c>
      <c r="E24" s="188"/>
      <c r="F24" s="18">
        <v>0</v>
      </c>
      <c r="G24" s="6"/>
      <c r="H24" s="18">
        <v>0</v>
      </c>
      <c r="I24" s="188"/>
      <c r="J24" s="45">
        <f>กำไรขาดทุนเบ็ดเสร็จ!J26</f>
        <v>133076327</v>
      </c>
      <c r="K24" s="10"/>
      <c r="L24" s="18">
        <f>[2]กำไรขาดทุนเบ็ดเสร็จ!J35</f>
        <v>0</v>
      </c>
      <c r="M24" s="9"/>
      <c r="N24" s="45">
        <f>SUM(D24:L24)</f>
        <v>133076327</v>
      </c>
      <c r="O24" s="55"/>
    </row>
    <row r="25" spans="1:17" s="134" customFormat="1" ht="22.4" customHeight="1" thickBot="1">
      <c r="A25" s="78" t="s">
        <v>174</v>
      </c>
      <c r="B25" s="185"/>
      <c r="C25" s="185"/>
      <c r="D25" s="194">
        <f>SUM(D19:D24)</f>
        <v>405000000</v>
      </c>
      <c r="E25" s="188"/>
      <c r="F25" s="194">
        <f>SUM(F19:F24)</f>
        <v>370130335</v>
      </c>
      <c r="G25" s="188"/>
      <c r="H25" s="194">
        <f>SUM(H19:H24)</f>
        <v>22500000</v>
      </c>
      <c r="I25" s="188"/>
      <c r="J25" s="194">
        <f>SUM(J19:J24)</f>
        <v>54187440</v>
      </c>
      <c r="K25" s="188"/>
      <c r="L25" s="194">
        <f>SUM(L19:L24)</f>
        <v>2516227</v>
      </c>
      <c r="M25" s="188"/>
      <c r="N25" s="194">
        <f>SUM(N19:N24)</f>
        <v>854334002</v>
      </c>
      <c r="O25" s="196"/>
    </row>
    <row r="26" spans="1:17" s="134" customFormat="1" ht="22.4" customHeight="1" thickTop="1">
      <c r="A26" s="78"/>
      <c r="B26" s="185"/>
      <c r="C26" s="185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45"/>
    </row>
    <row r="27" spans="1:17" s="134" customFormat="1" ht="22.4" customHeight="1">
      <c r="A27" s="78"/>
      <c r="B27" s="185"/>
      <c r="C27" s="185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45"/>
    </row>
    <row r="28" spans="1:17" s="134" customFormat="1" ht="22.4" customHeight="1">
      <c r="A28" s="78"/>
      <c r="B28" s="185"/>
      <c r="C28" s="185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45"/>
    </row>
    <row r="29" spans="1:17" s="134" customFormat="1" ht="22.4" customHeight="1">
      <c r="A29" s="78"/>
      <c r="B29" s="185"/>
      <c r="C29" s="185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45"/>
    </row>
    <row r="30" spans="1:17" s="134" customFormat="1" ht="22.4" customHeight="1">
      <c r="A30" s="78"/>
      <c r="B30" s="185"/>
      <c r="C30" s="185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45"/>
    </row>
    <row r="31" spans="1:17" ht="24" customHeight="1">
      <c r="A31" s="197" t="s">
        <v>75</v>
      </c>
    </row>
    <row r="32" spans="1:17" s="198" customFormat="1" ht="24" customHeight="1"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1:1" s="199" customFormat="1" ht="24" customHeight="1"/>
    <row r="34" spans="1:1" ht="24" customHeight="1">
      <c r="A34" s="197"/>
    </row>
  </sheetData>
  <mergeCells count="8">
    <mergeCell ref="L8:M8"/>
    <mergeCell ref="A1:N1"/>
    <mergeCell ref="A2:N2"/>
    <mergeCell ref="A3:N3"/>
    <mergeCell ref="A4:N4"/>
    <mergeCell ref="A5:N5"/>
    <mergeCell ref="G7:J7"/>
    <mergeCell ref="L7:M7"/>
  </mergeCells>
  <pageMargins left="0.82" right="0.25" top="1" bottom="0.5" header="0.6" footer="0.3"/>
  <pageSetup paperSize="9" scale="70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N168"/>
  <sheetViews>
    <sheetView showGridLines="0" view="pageBreakPreview" topLeftCell="A86" zoomScaleNormal="100" zoomScaleSheetLayoutView="100" workbookViewId="0">
      <selection activeCell="A87" sqref="A87:XFD87"/>
    </sheetView>
  </sheetViews>
  <sheetFormatPr defaultColWidth="9.09765625" defaultRowHeight="24" customHeight="1"/>
  <cols>
    <col min="1" max="1" width="47.8984375" style="99" customWidth="1"/>
    <col min="2" max="2" width="9.69921875" style="101" customWidth="1"/>
    <col min="3" max="3" width="1.3984375" style="99" customWidth="1"/>
    <col min="4" max="4" width="12.69921875" style="99" customWidth="1"/>
    <col min="5" max="5" width="1.19921875" style="99" customWidth="1"/>
    <col min="6" max="6" width="12.69921875" style="99" customWidth="1"/>
    <col min="7" max="7" width="1.19921875" style="99" customWidth="1"/>
    <col min="8" max="8" width="12.69921875" style="99" customWidth="1"/>
    <col min="9" max="9" width="1.19921875" style="99" customWidth="1"/>
    <col min="10" max="10" width="12.69921875" style="154" customWidth="1"/>
    <col min="11" max="11" width="9.09765625" style="99"/>
    <col min="12" max="12" width="12.59765625" style="99" bestFit="1" customWidth="1"/>
    <col min="13" max="13" width="9.09765625" style="99"/>
    <col min="14" max="14" width="12.59765625" style="99" bestFit="1" customWidth="1"/>
    <col min="15" max="16384" width="9.09765625" style="99"/>
  </cols>
  <sheetData>
    <row r="1" spans="1:10" s="153" customFormat="1" ht="26">
      <c r="A1" s="223" t="str">
        <f>งบดุล!A1</f>
        <v>บริษัท สเปเชี่ยลตี้ เนเชอรัล โปรดักส์ จำกัด (มหาชน) และบริษัทย่อย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s="153" customFormat="1" ht="24" customHeight="1">
      <c r="A2" s="223" t="s">
        <v>15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153" customFormat="1" ht="26">
      <c r="A3" s="204" t="s">
        <v>171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s="151" customFormat="1" ht="19.5" customHeight="1">
      <c r="A4" s="225" t="s">
        <v>64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0" ht="9" customHeight="1"/>
    <row r="6" spans="1:10" ht="20" customHeight="1">
      <c r="B6" s="77" t="s">
        <v>32</v>
      </c>
      <c r="D6" s="205" t="s">
        <v>0</v>
      </c>
      <c r="E6" s="205"/>
      <c r="F6" s="205"/>
      <c r="G6" s="100"/>
      <c r="H6" s="205" t="s">
        <v>30</v>
      </c>
      <c r="I6" s="205"/>
      <c r="J6" s="205"/>
    </row>
    <row r="7" spans="1:10" s="100" customFormat="1" ht="20" customHeight="1">
      <c r="D7" s="104">
        <v>2567</v>
      </c>
      <c r="F7" s="104">
        <v>2566</v>
      </c>
      <c r="H7" s="104">
        <v>2567</v>
      </c>
      <c r="J7" s="104">
        <v>2566</v>
      </c>
    </row>
    <row r="8" spans="1:10" ht="20" customHeight="1">
      <c r="A8" s="151" t="s">
        <v>16</v>
      </c>
      <c r="B8" s="100"/>
      <c r="C8" s="151"/>
      <c r="D8" s="46"/>
      <c r="E8" s="24"/>
      <c r="F8" s="46"/>
      <c r="G8" s="155"/>
      <c r="H8" s="155"/>
    </row>
    <row r="9" spans="1:10" ht="20" customHeight="1">
      <c r="A9" s="118" t="s">
        <v>134</v>
      </c>
      <c r="B9" s="156"/>
      <c r="C9" s="118"/>
      <c r="D9" s="64">
        <f>กำไรขาดทุนเบ็ดเสร็จ!F26</f>
        <v>76311327</v>
      </c>
      <c r="E9" s="118"/>
      <c r="F9" s="64">
        <f>กำไรขาดทุนเบ็ดเสร็จ!H26</f>
        <v>28358829</v>
      </c>
      <c r="G9" s="152"/>
      <c r="H9" s="64">
        <f>กำไรขาดทุนเบ็ดเสร็จ!J26</f>
        <v>133076327</v>
      </c>
      <c r="I9" s="152"/>
      <c r="J9" s="64">
        <f>กำไรขาดทุนเบ็ดเสร็จ!L26</f>
        <v>9016868</v>
      </c>
    </row>
    <row r="10" spans="1:10" ht="20" customHeight="1">
      <c r="A10" s="118" t="s">
        <v>79</v>
      </c>
      <c r="B10" s="156"/>
      <c r="C10" s="118"/>
      <c r="D10" s="64"/>
      <c r="E10" s="118"/>
      <c r="F10" s="64"/>
      <c r="G10" s="118"/>
      <c r="H10" s="152"/>
      <c r="I10" s="152"/>
      <c r="J10" s="152"/>
    </row>
    <row r="11" spans="1:10" ht="20" customHeight="1">
      <c r="A11" s="157" t="s">
        <v>63</v>
      </c>
      <c r="B11" s="156"/>
      <c r="C11" s="118"/>
      <c r="D11" s="64">
        <f>-กำไรขาดทุนเบ็ดเสร็จ!F25</f>
        <v>16408825</v>
      </c>
      <c r="E11" s="118"/>
      <c r="F11" s="64">
        <f>-กำไรขาดทุนเบ็ดเสร็จ!H25</f>
        <v>11708827</v>
      </c>
      <c r="G11" s="118"/>
      <c r="H11" s="64">
        <f>-กำไรขาดทุนเบ็ดเสร็จ!J25</f>
        <v>3473654</v>
      </c>
      <c r="I11" s="152"/>
      <c r="J11" s="64">
        <f>-กำไรขาดทุนเบ็ดเสร็จ!L25</f>
        <v>2513856</v>
      </c>
    </row>
    <row r="12" spans="1:10" ht="20" customHeight="1">
      <c r="A12" s="157" t="s">
        <v>40</v>
      </c>
      <c r="B12" s="156"/>
      <c r="C12" s="157"/>
      <c r="D12" s="65">
        <v>2087225</v>
      </c>
      <c r="E12" s="118"/>
      <c r="F12" s="65">
        <v>3782921</v>
      </c>
      <c r="G12" s="118"/>
      <c r="H12" s="65">
        <v>187037</v>
      </c>
      <c r="I12" s="152"/>
      <c r="J12" s="65">
        <v>351869</v>
      </c>
    </row>
    <row r="13" spans="1:10" ht="20" customHeight="1">
      <c r="A13" s="157" t="s">
        <v>182</v>
      </c>
      <c r="B13" s="156"/>
      <c r="C13" s="118"/>
      <c r="D13" s="64">
        <v>1846602</v>
      </c>
      <c r="E13" s="118"/>
      <c r="F13" s="64">
        <v>-4815970</v>
      </c>
      <c r="G13" s="118"/>
      <c r="H13" s="64">
        <v>-112609</v>
      </c>
      <c r="I13" s="152"/>
      <c r="J13" s="64">
        <v>-243534</v>
      </c>
    </row>
    <row r="14" spans="1:10" ht="20" customHeight="1">
      <c r="A14" s="157" t="s">
        <v>157</v>
      </c>
      <c r="B14" s="156">
        <v>8</v>
      </c>
      <c r="C14" s="157"/>
      <c r="D14" s="64">
        <v>-463748</v>
      </c>
      <c r="E14" s="118"/>
      <c r="F14" s="64">
        <v>-994948</v>
      </c>
      <c r="G14" s="118"/>
      <c r="H14" s="64">
        <v>-171158</v>
      </c>
      <c r="I14" s="47"/>
      <c r="J14" s="64">
        <v>-582419</v>
      </c>
    </row>
    <row r="15" spans="1:10" ht="20" customHeight="1">
      <c r="A15" s="157" t="s">
        <v>185</v>
      </c>
      <c r="B15" s="156"/>
      <c r="C15" s="157"/>
      <c r="D15" s="64"/>
      <c r="E15" s="118"/>
      <c r="J15" s="99"/>
    </row>
    <row r="16" spans="1:10" ht="20" customHeight="1">
      <c r="A16" s="158" t="s">
        <v>138</v>
      </c>
      <c r="B16" s="156"/>
      <c r="C16" s="157"/>
      <c r="D16" s="64">
        <v>-78476</v>
      </c>
      <c r="E16" s="118"/>
      <c r="F16" s="66">
        <v>0</v>
      </c>
      <c r="G16" s="118"/>
      <c r="H16" s="66">
        <v>0</v>
      </c>
      <c r="I16" s="47"/>
      <c r="J16" s="66">
        <v>0</v>
      </c>
    </row>
    <row r="17" spans="1:14" ht="20" customHeight="1">
      <c r="A17" s="157" t="s">
        <v>122</v>
      </c>
      <c r="B17" s="156" t="s">
        <v>188</v>
      </c>
      <c r="C17" s="157"/>
      <c r="D17" s="64">
        <v>26643722</v>
      </c>
      <c r="E17" s="118"/>
      <c r="F17" s="64">
        <v>26387846</v>
      </c>
      <c r="G17" s="118"/>
      <c r="H17" s="64">
        <v>10089504</v>
      </c>
      <c r="I17" s="152"/>
      <c r="J17" s="64">
        <v>9793679</v>
      </c>
    </row>
    <row r="18" spans="1:14" ht="20" customHeight="1">
      <c r="A18" s="157" t="s">
        <v>121</v>
      </c>
      <c r="B18" s="156">
        <v>12</v>
      </c>
      <c r="C18" s="157"/>
      <c r="D18" s="64">
        <v>643655</v>
      </c>
      <c r="E18" s="118"/>
      <c r="F18" s="64">
        <v>246408</v>
      </c>
      <c r="G18" s="118"/>
      <c r="H18" s="64">
        <v>37771</v>
      </c>
      <c r="I18" s="152"/>
      <c r="J18" s="64">
        <v>12149</v>
      </c>
    </row>
    <row r="19" spans="1:14" ht="20" customHeight="1">
      <c r="A19" s="159" t="s">
        <v>158</v>
      </c>
      <c r="B19" s="160"/>
      <c r="C19" s="157"/>
      <c r="D19" s="64">
        <v>-6414</v>
      </c>
      <c r="E19" s="118"/>
      <c r="F19" s="64">
        <v>-21140</v>
      </c>
      <c r="G19" s="118"/>
      <c r="H19" s="64">
        <v>2346</v>
      </c>
      <c r="I19" s="152"/>
      <c r="J19" s="64">
        <v>-8127</v>
      </c>
    </row>
    <row r="20" spans="1:14" ht="20" customHeight="1">
      <c r="A20" s="159" t="s">
        <v>154</v>
      </c>
      <c r="B20" s="160"/>
      <c r="C20" s="157"/>
      <c r="D20" s="64">
        <v>0</v>
      </c>
      <c r="E20" s="118"/>
      <c r="F20" s="64">
        <v>0</v>
      </c>
      <c r="G20" s="118"/>
      <c r="H20" s="64">
        <v>0</v>
      </c>
      <c r="I20" s="152"/>
      <c r="J20" s="64">
        <v>-7</v>
      </c>
    </row>
    <row r="21" spans="1:14" ht="20" customHeight="1">
      <c r="A21" s="157" t="s">
        <v>106</v>
      </c>
      <c r="B21" s="156">
        <v>19</v>
      </c>
      <c r="C21" s="157"/>
      <c r="D21" s="64">
        <v>1650036</v>
      </c>
      <c r="E21" s="118"/>
      <c r="F21" s="64">
        <f>2536429+1</f>
        <v>2536430</v>
      </c>
      <c r="G21" s="118"/>
      <c r="H21" s="64">
        <v>524015</v>
      </c>
      <c r="I21" s="152"/>
      <c r="J21" s="64">
        <v>2030247</v>
      </c>
    </row>
    <row r="22" spans="1:14" ht="20" customHeight="1">
      <c r="A22" s="157" t="s">
        <v>109</v>
      </c>
      <c r="B22" s="156"/>
      <c r="C22" s="157"/>
      <c r="D22" s="65">
        <v>30278</v>
      </c>
      <c r="E22" s="118"/>
      <c r="F22" s="65">
        <f>-12020-1</f>
        <v>-12021</v>
      </c>
      <c r="G22" s="118"/>
      <c r="H22" s="65">
        <v>30278</v>
      </c>
      <c r="I22" s="152"/>
      <c r="J22" s="65">
        <v>-14975</v>
      </c>
    </row>
    <row r="23" spans="1:14" ht="20" customHeight="1">
      <c r="A23" s="157" t="s">
        <v>162</v>
      </c>
      <c r="B23" s="161">
        <v>4.2</v>
      </c>
      <c r="C23" s="157"/>
      <c r="D23" s="48">
        <v>-153810</v>
      </c>
      <c r="E23" s="118"/>
      <c r="F23" s="48">
        <v>-210930</v>
      </c>
      <c r="G23" s="118"/>
      <c r="H23" s="48">
        <v>0</v>
      </c>
      <c r="I23" s="152"/>
      <c r="J23" s="48">
        <v>0</v>
      </c>
    </row>
    <row r="24" spans="1:14" ht="20" customHeight="1">
      <c r="A24" s="162" t="s">
        <v>129</v>
      </c>
      <c r="B24" s="156"/>
      <c r="C24" s="157"/>
      <c r="J24" s="99"/>
    </row>
    <row r="25" spans="1:14" ht="20" customHeight="1">
      <c r="A25" s="157" t="s">
        <v>130</v>
      </c>
      <c r="B25" s="156"/>
      <c r="C25" s="157"/>
      <c r="D25" s="64">
        <f>SUM(D9:D23)</f>
        <v>124919222</v>
      </c>
      <c r="E25" s="118"/>
      <c r="F25" s="64">
        <f>SUM(F9:F23)</f>
        <v>66966252</v>
      </c>
      <c r="G25" s="118"/>
      <c r="H25" s="64">
        <f>SUM(H9:H23)</f>
        <v>147137165</v>
      </c>
      <c r="I25" s="152"/>
      <c r="J25" s="64">
        <f>SUM(J9:J23)</f>
        <v>22869606</v>
      </c>
    </row>
    <row r="26" spans="1:14" ht="20" customHeight="1">
      <c r="A26" s="98" t="s">
        <v>71</v>
      </c>
      <c r="B26" s="156"/>
      <c r="C26" s="163"/>
      <c r="D26" s="64"/>
      <c r="E26" s="118"/>
      <c r="F26" s="64"/>
      <c r="G26" s="118"/>
      <c r="H26" s="64"/>
      <c r="I26" s="118"/>
      <c r="J26" s="64"/>
    </row>
    <row r="27" spans="1:14" ht="20" customHeight="1">
      <c r="A27" s="157" t="s">
        <v>69</v>
      </c>
      <c r="B27" s="156"/>
      <c r="C27" s="157"/>
      <c r="D27" s="64">
        <v>-45358201</v>
      </c>
      <c r="E27" s="152"/>
      <c r="F27" s="64">
        <v>-1558546</v>
      </c>
      <c r="G27" s="152"/>
      <c r="H27" s="64">
        <f>-8439526+102027</f>
        <v>-8337499</v>
      </c>
      <c r="I27" s="152"/>
      <c r="J27" s="64">
        <f>-6366972-58147</f>
        <v>-6425119</v>
      </c>
      <c r="K27" s="27"/>
      <c r="L27" s="63"/>
      <c r="M27" s="27"/>
      <c r="N27" s="63"/>
    </row>
    <row r="28" spans="1:14" ht="20" customHeight="1">
      <c r="A28" s="157" t="s">
        <v>73</v>
      </c>
      <c r="B28" s="156"/>
      <c r="C28" s="157"/>
      <c r="D28" s="64">
        <f>7059632+1</f>
        <v>7059633</v>
      </c>
      <c r="E28" s="152"/>
      <c r="F28" s="64">
        <v>10030321</v>
      </c>
      <c r="G28" s="152"/>
      <c r="H28" s="64">
        <v>4439486</v>
      </c>
      <c r="I28" s="152"/>
      <c r="J28" s="64">
        <v>1680812</v>
      </c>
    </row>
    <row r="29" spans="1:14" ht="20" customHeight="1">
      <c r="A29" s="157" t="s">
        <v>3</v>
      </c>
      <c r="B29" s="156"/>
      <c r="C29" s="157"/>
      <c r="D29" s="64">
        <v>277268</v>
      </c>
      <c r="E29" s="152"/>
      <c r="F29" s="64">
        <v>1155535</v>
      </c>
      <c r="G29" s="152"/>
      <c r="H29" s="66">
        <v>0</v>
      </c>
      <c r="I29" s="152"/>
      <c r="J29" s="66">
        <v>0</v>
      </c>
      <c r="K29" s="164"/>
      <c r="L29" s="64"/>
      <c r="M29" s="164"/>
      <c r="N29" s="64"/>
    </row>
    <row r="30" spans="1:14" s="165" customFormat="1" ht="20" hidden="1" customHeight="1">
      <c r="A30" s="157" t="s">
        <v>139</v>
      </c>
      <c r="B30" s="156"/>
      <c r="C30" s="64"/>
      <c r="D30" s="64"/>
      <c r="E30" s="61"/>
      <c r="F30" s="64">
        <v>0</v>
      </c>
      <c r="G30" s="64"/>
      <c r="H30" s="18">
        <v>0</v>
      </c>
      <c r="I30" s="61"/>
      <c r="J30" s="18">
        <v>0</v>
      </c>
    </row>
    <row r="31" spans="1:14" ht="20" customHeight="1">
      <c r="A31" s="157" t="s">
        <v>26</v>
      </c>
      <c r="B31" s="156"/>
      <c r="C31" s="157"/>
      <c r="D31" s="64">
        <v>3076544</v>
      </c>
      <c r="E31" s="152"/>
      <c r="F31" s="64">
        <v>-6293073</v>
      </c>
      <c r="G31" s="152"/>
      <c r="H31" s="66">
        <v>0</v>
      </c>
      <c r="I31" s="32"/>
      <c r="J31" s="64">
        <v>10000</v>
      </c>
    </row>
    <row r="32" spans="1:14" ht="20" customHeight="1">
      <c r="A32" s="98" t="s">
        <v>72</v>
      </c>
      <c r="B32" s="156"/>
      <c r="C32" s="157"/>
      <c r="D32" s="64"/>
      <c r="E32" s="152"/>
      <c r="F32" s="64"/>
      <c r="G32" s="152"/>
      <c r="H32" s="64"/>
      <c r="I32" s="32"/>
      <c r="J32" s="64"/>
    </row>
    <row r="33" spans="1:14" ht="20" customHeight="1">
      <c r="A33" s="157" t="s">
        <v>55</v>
      </c>
      <c r="B33" s="156"/>
      <c r="C33" s="157"/>
      <c r="D33" s="64">
        <v>28030419</v>
      </c>
      <c r="E33" s="152"/>
      <c r="F33" s="64">
        <v>1640120</v>
      </c>
      <c r="G33" s="152"/>
      <c r="H33" s="64">
        <f>5355735-281951</f>
        <v>5073784</v>
      </c>
      <c r="I33" s="152"/>
      <c r="J33" s="64">
        <f>6606969+127547</f>
        <v>6734516</v>
      </c>
      <c r="K33" s="166"/>
      <c r="L33" s="64"/>
      <c r="M33" s="166"/>
      <c r="N33" s="64"/>
    </row>
    <row r="34" spans="1:14" ht="20" customHeight="1">
      <c r="A34" s="157" t="s">
        <v>6</v>
      </c>
      <c r="B34" s="156"/>
      <c r="C34" s="157"/>
      <c r="D34" s="65">
        <v>-125314</v>
      </c>
      <c r="E34" s="152"/>
      <c r="F34" s="65">
        <v>-1310465</v>
      </c>
      <c r="G34" s="152"/>
      <c r="H34" s="66">
        <v>0</v>
      </c>
      <c r="I34" s="152"/>
      <c r="J34" s="66">
        <v>0</v>
      </c>
      <c r="K34" s="166"/>
      <c r="L34" s="64"/>
      <c r="M34" s="166"/>
      <c r="N34" s="64"/>
    </row>
    <row r="35" spans="1:14" ht="20" customHeight="1">
      <c r="A35" s="157" t="s">
        <v>126</v>
      </c>
      <c r="B35" s="156">
        <v>19</v>
      </c>
      <c r="C35" s="157"/>
      <c r="D35" s="65">
        <f>-388683-1</f>
        <v>-388684</v>
      </c>
      <c r="E35" s="152"/>
      <c r="F35" s="65">
        <v>-547260</v>
      </c>
      <c r="G35" s="152"/>
      <c r="H35" s="65">
        <v>-172748</v>
      </c>
      <c r="I35" s="152"/>
      <c r="J35" s="65">
        <v>-102600</v>
      </c>
    </row>
    <row r="36" spans="1:14" ht="20" customHeight="1">
      <c r="A36" s="157" t="s">
        <v>189</v>
      </c>
      <c r="B36" s="156"/>
      <c r="C36" s="157"/>
      <c r="D36" s="48">
        <v>144117</v>
      </c>
      <c r="E36" s="152"/>
      <c r="F36" s="67">
        <v>0</v>
      </c>
      <c r="G36" s="152"/>
      <c r="H36" s="67">
        <v>0</v>
      </c>
      <c r="I36" s="152"/>
      <c r="J36" s="67">
        <v>0</v>
      </c>
    </row>
    <row r="37" spans="1:14" ht="20" customHeight="1">
      <c r="A37" s="167" t="s">
        <v>136</v>
      </c>
      <c r="C37" s="168"/>
      <c r="D37" s="64">
        <f>SUM(D25:D36)</f>
        <v>117635004</v>
      </c>
      <c r="E37" s="152"/>
      <c r="F37" s="64">
        <f>SUM(F25:F36)</f>
        <v>70082884</v>
      </c>
      <c r="G37" s="152"/>
      <c r="H37" s="64">
        <f>SUM(H25:H36)</f>
        <v>148140188</v>
      </c>
      <c r="I37" s="3"/>
      <c r="J37" s="64">
        <f>SUM(J25:J36)</f>
        <v>24767215</v>
      </c>
    </row>
    <row r="38" spans="1:14" ht="20" customHeight="1">
      <c r="A38" s="118" t="s">
        <v>76</v>
      </c>
      <c r="B38" s="156">
        <v>27</v>
      </c>
      <c r="C38" s="157"/>
      <c r="D38" s="66">
        <v>0</v>
      </c>
      <c r="E38" s="118"/>
      <c r="F38" s="66">
        <v>0</v>
      </c>
      <c r="G38" s="118"/>
      <c r="H38" s="64">
        <v>-103509714</v>
      </c>
      <c r="I38" s="152"/>
      <c r="J38" s="66">
        <v>0</v>
      </c>
    </row>
    <row r="39" spans="1:14" ht="20" customHeight="1">
      <c r="A39" s="118" t="s">
        <v>13</v>
      </c>
      <c r="B39" s="156"/>
      <c r="C39" s="157"/>
      <c r="D39" s="64">
        <v>-1742579</v>
      </c>
      <c r="E39" s="118"/>
      <c r="F39" s="64">
        <v>-2117544</v>
      </c>
      <c r="G39" s="118"/>
      <c r="H39" s="64">
        <v>-740428</v>
      </c>
      <c r="I39" s="152"/>
      <c r="J39" s="64">
        <v>-323064</v>
      </c>
    </row>
    <row r="40" spans="1:14" ht="20" customHeight="1">
      <c r="A40" s="118" t="s">
        <v>137</v>
      </c>
      <c r="B40" s="156"/>
      <c r="C40" s="157"/>
      <c r="D40" s="65">
        <v>-13277086</v>
      </c>
      <c r="E40" s="152"/>
      <c r="F40" s="65">
        <v>-10148582</v>
      </c>
      <c r="G40" s="152"/>
      <c r="H40" s="65">
        <v>-3273585</v>
      </c>
      <c r="I40" s="152"/>
      <c r="J40" s="65">
        <v>-4761226</v>
      </c>
    </row>
    <row r="41" spans="1:14" ht="20" customHeight="1">
      <c r="A41" s="167" t="s">
        <v>136</v>
      </c>
      <c r="B41" s="169"/>
      <c r="C41" s="157"/>
      <c r="D41" s="50">
        <f>SUM(D37:D40)</f>
        <v>102615339</v>
      </c>
      <c r="E41" s="152"/>
      <c r="F41" s="50">
        <f>SUM(F37:F40)</f>
        <v>57816758</v>
      </c>
      <c r="G41" s="152"/>
      <c r="H41" s="50">
        <f>SUM(H37:H40)</f>
        <v>40616461</v>
      </c>
      <c r="I41" s="152"/>
      <c r="J41" s="50">
        <f>SUM(J37:J40)</f>
        <v>19682925</v>
      </c>
    </row>
    <row r="42" spans="1:14" ht="20" customHeight="1">
      <c r="A42" s="170"/>
      <c r="B42" s="156"/>
      <c r="C42" s="157"/>
      <c r="D42" s="64"/>
      <c r="E42" s="152"/>
      <c r="F42" s="64"/>
      <c r="G42" s="152"/>
      <c r="H42" s="64"/>
      <c r="I42" s="152"/>
      <c r="J42" s="64"/>
    </row>
    <row r="43" spans="1:14" ht="20" customHeight="1">
      <c r="A43" s="170"/>
      <c r="B43" s="156"/>
      <c r="C43" s="157"/>
      <c r="D43" s="64"/>
      <c r="E43" s="152"/>
      <c r="F43" s="64"/>
      <c r="G43" s="152"/>
      <c r="H43" s="64"/>
      <c r="I43" s="152"/>
      <c r="J43" s="64"/>
    </row>
    <row r="44" spans="1:14" ht="20" customHeight="1">
      <c r="A44" s="170"/>
      <c r="B44" s="156"/>
      <c r="C44" s="157"/>
      <c r="D44" s="64"/>
      <c r="E44" s="152"/>
      <c r="F44" s="64"/>
      <c r="G44" s="152"/>
      <c r="H44" s="64"/>
      <c r="I44" s="152"/>
      <c r="J44" s="64"/>
    </row>
    <row r="45" spans="1:14" s="153" customFormat="1" ht="26">
      <c r="A45" s="226" t="str">
        <f>A1</f>
        <v>บริษัท สเปเชี่ยลตี้ เนเชอรัล โปรดักส์ จำกัด (มหาชน) และบริษัทย่อย</v>
      </c>
      <c r="B45" s="226"/>
      <c r="C45" s="226"/>
      <c r="D45" s="226"/>
      <c r="E45" s="226"/>
      <c r="F45" s="226"/>
      <c r="G45" s="226"/>
      <c r="H45" s="226"/>
      <c r="I45" s="226"/>
      <c r="J45" s="226"/>
    </row>
    <row r="46" spans="1:14" s="153" customFormat="1" ht="24" customHeight="1">
      <c r="A46" s="226" t="s">
        <v>70</v>
      </c>
      <c r="B46" s="226"/>
      <c r="C46" s="226"/>
      <c r="D46" s="226"/>
      <c r="E46" s="226"/>
      <c r="F46" s="226"/>
      <c r="G46" s="226"/>
      <c r="H46" s="226"/>
      <c r="I46" s="226"/>
      <c r="J46" s="226"/>
    </row>
    <row r="47" spans="1:14" s="153" customFormat="1" ht="24" customHeight="1">
      <c r="A47" s="204" t="str">
        <f>A3</f>
        <v>สำหรับปีสิ้นสุดวันที่ 31 ธันวาคม 2567</v>
      </c>
      <c r="B47" s="204"/>
      <c r="C47" s="204"/>
      <c r="D47" s="204"/>
      <c r="E47" s="204"/>
      <c r="F47" s="204"/>
      <c r="G47" s="204"/>
      <c r="H47" s="204"/>
      <c r="I47" s="204"/>
      <c r="J47" s="204"/>
    </row>
    <row r="48" spans="1:14" ht="24" customHeight="1">
      <c r="A48" s="207" t="s">
        <v>64</v>
      </c>
      <c r="B48" s="207"/>
      <c r="C48" s="207"/>
      <c r="D48" s="207"/>
      <c r="E48" s="207"/>
      <c r="F48" s="207"/>
      <c r="G48" s="207"/>
      <c r="H48" s="207"/>
      <c r="I48" s="207"/>
      <c r="J48" s="207"/>
    </row>
    <row r="49" spans="1:10" ht="9" customHeight="1">
      <c r="A49" s="118"/>
      <c r="B49" s="156"/>
      <c r="C49" s="118"/>
      <c r="D49" s="118"/>
      <c r="E49" s="118"/>
      <c r="F49" s="118"/>
      <c r="G49" s="118"/>
      <c r="H49" s="118"/>
      <c r="I49" s="118"/>
    </row>
    <row r="50" spans="1:10" ht="20" customHeight="1">
      <c r="A50" s="118"/>
      <c r="B50" s="77" t="s">
        <v>32</v>
      </c>
      <c r="C50" s="118"/>
      <c r="D50" s="224" t="s">
        <v>0</v>
      </c>
      <c r="E50" s="224"/>
      <c r="F50" s="224"/>
      <c r="G50" s="171"/>
      <c r="H50" s="224" t="s">
        <v>30</v>
      </c>
      <c r="I50" s="224"/>
      <c r="J50" s="224"/>
    </row>
    <row r="51" spans="1:10" s="100" customFormat="1" ht="20" customHeight="1">
      <c r="A51" s="171"/>
      <c r="C51" s="171"/>
      <c r="D51" s="104">
        <v>2567</v>
      </c>
      <c r="F51" s="104">
        <v>2566</v>
      </c>
      <c r="H51" s="104">
        <v>2567</v>
      </c>
      <c r="J51" s="104">
        <v>2566</v>
      </c>
    </row>
    <row r="52" spans="1:10" ht="20" customHeight="1">
      <c r="A52" s="172" t="s">
        <v>17</v>
      </c>
      <c r="B52" s="156"/>
      <c r="C52" s="167"/>
      <c r="D52" s="152"/>
      <c r="E52" s="152"/>
      <c r="F52" s="152"/>
      <c r="G52" s="152"/>
      <c r="H52" s="152"/>
      <c r="I52" s="152"/>
      <c r="J52" s="173"/>
    </row>
    <row r="53" spans="1:10" ht="20" customHeight="1">
      <c r="A53" s="157" t="s">
        <v>191</v>
      </c>
      <c r="B53" s="156"/>
      <c r="C53" s="157"/>
      <c r="D53" s="66">
        <v>0</v>
      </c>
      <c r="E53" s="152"/>
      <c r="F53" s="65">
        <v>14969634</v>
      </c>
      <c r="G53" s="152"/>
      <c r="H53" s="66">
        <v>0</v>
      </c>
      <c r="I53" s="152"/>
      <c r="J53" s="66">
        <v>0</v>
      </c>
    </row>
    <row r="54" spans="1:10" ht="20" customHeight="1">
      <c r="A54" s="157" t="s">
        <v>186</v>
      </c>
      <c r="B54" s="156"/>
      <c r="C54" s="157"/>
      <c r="D54" s="66">
        <v>0</v>
      </c>
      <c r="E54" s="152"/>
      <c r="F54" s="66">
        <v>0</v>
      </c>
      <c r="G54" s="152"/>
      <c r="H54" s="64">
        <v>-4000000</v>
      </c>
      <c r="I54" s="152"/>
      <c r="J54" s="66">
        <v>0</v>
      </c>
    </row>
    <row r="55" spans="1:10" ht="20" customHeight="1">
      <c r="A55" s="157" t="s">
        <v>159</v>
      </c>
      <c r="B55" s="156"/>
      <c r="C55" s="157"/>
      <c r="D55" s="66">
        <v>0</v>
      </c>
      <c r="E55" s="152"/>
      <c r="F55" s="66">
        <v>0</v>
      </c>
      <c r="G55" s="152"/>
      <c r="H55" s="66">
        <v>0</v>
      </c>
      <c r="I55" s="152"/>
      <c r="J55" s="64">
        <v>16</v>
      </c>
    </row>
    <row r="56" spans="1:10" ht="20" customHeight="1">
      <c r="A56" s="157" t="s">
        <v>160</v>
      </c>
      <c r="B56" s="156"/>
      <c r="C56" s="157"/>
      <c r="D56" s="66">
        <v>0</v>
      </c>
      <c r="E56" s="152"/>
      <c r="F56" s="65">
        <v>312000</v>
      </c>
      <c r="G56" s="152"/>
      <c r="H56" s="66">
        <v>0</v>
      </c>
      <c r="I56" s="152"/>
      <c r="J56" s="66">
        <v>0</v>
      </c>
    </row>
    <row r="57" spans="1:10" ht="20" customHeight="1">
      <c r="A57" s="157" t="s">
        <v>192</v>
      </c>
      <c r="B57" s="156"/>
      <c r="C57" s="157"/>
      <c r="D57" s="66">
        <v>0</v>
      </c>
      <c r="E57" s="152"/>
      <c r="F57" s="66">
        <v>0</v>
      </c>
      <c r="G57" s="152"/>
      <c r="H57" s="64">
        <v>-130000000</v>
      </c>
      <c r="I57" s="152"/>
      <c r="J57" s="66">
        <v>0</v>
      </c>
    </row>
    <row r="58" spans="1:10" ht="20" customHeight="1">
      <c r="A58" s="157" t="s">
        <v>141</v>
      </c>
      <c r="B58" s="156"/>
      <c r="C58" s="157"/>
      <c r="D58" s="65">
        <v>10654</v>
      </c>
      <c r="E58" s="152"/>
      <c r="F58" s="65">
        <v>28787</v>
      </c>
      <c r="G58" s="152"/>
      <c r="H58" s="57">
        <v>1869</v>
      </c>
      <c r="I58" s="152"/>
      <c r="J58" s="57">
        <v>15741</v>
      </c>
    </row>
    <row r="59" spans="1:10" ht="20" customHeight="1">
      <c r="A59" s="157" t="s">
        <v>131</v>
      </c>
      <c r="B59" s="174" t="s">
        <v>203</v>
      </c>
      <c r="C59" s="157"/>
      <c r="D59" s="65">
        <v>-11209841</v>
      </c>
      <c r="E59" s="152"/>
      <c r="F59" s="65">
        <v>-9201110</v>
      </c>
      <c r="G59" s="152"/>
      <c r="H59" s="64">
        <v>-1864083</v>
      </c>
      <c r="I59" s="152"/>
      <c r="J59" s="64">
        <v>-5874361</v>
      </c>
    </row>
    <row r="60" spans="1:10" ht="20" customHeight="1">
      <c r="A60" s="157" t="s">
        <v>67</v>
      </c>
      <c r="B60" s="174" t="s">
        <v>203</v>
      </c>
      <c r="C60" s="157"/>
      <c r="D60" s="65">
        <v>-414200</v>
      </c>
      <c r="E60" s="152"/>
      <c r="F60" s="65">
        <v>-2200900</v>
      </c>
      <c r="G60" s="152"/>
      <c r="H60" s="64">
        <v>-255100</v>
      </c>
      <c r="I60" s="152"/>
      <c r="J60" s="64">
        <v>-23700</v>
      </c>
    </row>
    <row r="61" spans="1:10" ht="20" customHeight="1">
      <c r="A61" s="157" t="s">
        <v>196</v>
      </c>
      <c r="B61" s="156" t="s">
        <v>197</v>
      </c>
      <c r="C61" s="157"/>
      <c r="D61" s="65">
        <v>390000</v>
      </c>
      <c r="E61" s="152"/>
      <c r="F61" s="66">
        <v>0</v>
      </c>
      <c r="G61" s="152"/>
      <c r="H61" s="66">
        <v>0</v>
      </c>
      <c r="I61" s="152"/>
      <c r="J61" s="66">
        <v>0</v>
      </c>
    </row>
    <row r="62" spans="1:10" ht="20" customHeight="1">
      <c r="A62" s="157" t="s">
        <v>87</v>
      </c>
      <c r="B62" s="156">
        <v>27</v>
      </c>
      <c r="C62" s="157"/>
      <c r="D62" s="66">
        <v>0</v>
      </c>
      <c r="E62" s="152"/>
      <c r="F62" s="66">
        <v>0</v>
      </c>
      <c r="G62" s="152"/>
      <c r="H62" s="57">
        <v>103509714</v>
      </c>
      <c r="I62" s="152"/>
      <c r="J62" s="66">
        <v>0</v>
      </c>
    </row>
    <row r="63" spans="1:10" ht="20" customHeight="1">
      <c r="A63" s="157" t="s">
        <v>13</v>
      </c>
      <c r="B63" s="156"/>
      <c r="C63" s="157"/>
      <c r="D63" s="65">
        <v>1749858</v>
      </c>
      <c r="E63" s="152"/>
      <c r="F63" s="65">
        <v>2543159</v>
      </c>
      <c r="G63" s="152"/>
      <c r="H63" s="64">
        <v>740428</v>
      </c>
      <c r="I63" s="152"/>
      <c r="J63" s="64">
        <v>323064</v>
      </c>
    </row>
    <row r="64" spans="1:10" ht="20" customHeight="1">
      <c r="A64" s="167" t="s">
        <v>124</v>
      </c>
      <c r="B64" s="156"/>
      <c r="C64" s="167"/>
      <c r="D64" s="50">
        <f>SUM(D53:D63)</f>
        <v>-9473529</v>
      </c>
      <c r="E64" s="152"/>
      <c r="F64" s="50">
        <f>SUM(F53:F63)</f>
        <v>6451570</v>
      </c>
      <c r="G64" s="152"/>
      <c r="H64" s="50">
        <f>SUM(H53:H63)</f>
        <v>-31867172</v>
      </c>
      <c r="I64" s="152"/>
      <c r="J64" s="50">
        <f>SUM(J53:J63)</f>
        <v>-5559240</v>
      </c>
    </row>
    <row r="65" spans="1:10" ht="20" customHeight="1">
      <c r="A65" s="167"/>
      <c r="B65" s="156"/>
      <c r="C65" s="167"/>
      <c r="D65" s="65"/>
      <c r="E65" s="152"/>
      <c r="F65" s="65"/>
      <c r="G65" s="152"/>
      <c r="H65" s="65"/>
      <c r="I65" s="152"/>
      <c r="J65" s="65"/>
    </row>
    <row r="66" spans="1:10" ht="20" customHeight="1">
      <c r="A66" s="172" t="s">
        <v>18</v>
      </c>
      <c r="B66" s="171"/>
      <c r="C66" s="172"/>
      <c r="D66" s="152"/>
      <c r="E66" s="152"/>
      <c r="F66" s="152"/>
      <c r="G66" s="152"/>
      <c r="H66" s="152"/>
      <c r="I66" s="152"/>
      <c r="J66" s="152"/>
    </row>
    <row r="67" spans="1:10" ht="20" customHeight="1">
      <c r="A67" s="157" t="s">
        <v>155</v>
      </c>
      <c r="B67" s="174" t="s">
        <v>149</v>
      </c>
      <c r="C67" s="172"/>
      <c r="D67" s="66">
        <v>0</v>
      </c>
      <c r="E67" s="152"/>
      <c r="F67" s="152">
        <v>130000000</v>
      </c>
      <c r="G67" s="152"/>
      <c r="H67" s="66">
        <v>0</v>
      </c>
      <c r="I67" s="152"/>
      <c r="J67" s="66">
        <v>0</v>
      </c>
    </row>
    <row r="68" spans="1:10" ht="20" customHeight="1">
      <c r="A68" s="157" t="s">
        <v>193</v>
      </c>
      <c r="B68" s="174" t="s">
        <v>149</v>
      </c>
      <c r="C68" s="172"/>
      <c r="D68" s="49">
        <v>-130000000</v>
      </c>
      <c r="E68" s="152"/>
      <c r="F68" s="64">
        <v>0</v>
      </c>
      <c r="G68" s="152"/>
      <c r="H68" s="66">
        <v>0</v>
      </c>
      <c r="I68" s="152"/>
      <c r="J68" s="66">
        <v>0</v>
      </c>
    </row>
    <row r="69" spans="1:10" ht="20" customHeight="1">
      <c r="A69" s="157" t="s">
        <v>143</v>
      </c>
      <c r="B69" s="174" t="s">
        <v>149</v>
      </c>
      <c r="C69" s="157"/>
      <c r="D69" s="66">
        <v>0</v>
      </c>
      <c r="E69" s="152"/>
      <c r="F69" s="49">
        <v>-20000000</v>
      </c>
      <c r="G69" s="152"/>
      <c r="H69" s="66">
        <v>0</v>
      </c>
      <c r="I69" s="152"/>
      <c r="J69" s="66">
        <v>0</v>
      </c>
    </row>
    <row r="70" spans="1:10" ht="20" customHeight="1">
      <c r="A70" s="157" t="s">
        <v>114</v>
      </c>
      <c r="B70" s="174" t="s">
        <v>149</v>
      </c>
      <c r="C70" s="157"/>
      <c r="D70" s="49">
        <v>-3823932</v>
      </c>
      <c r="E70" s="152"/>
      <c r="F70" s="49">
        <v>-10232802</v>
      </c>
      <c r="G70" s="152"/>
      <c r="H70" s="66">
        <v>0</v>
      </c>
      <c r="I70" s="152"/>
      <c r="J70" s="49">
        <v>-1376000</v>
      </c>
    </row>
    <row r="71" spans="1:10" ht="20" customHeight="1">
      <c r="A71" s="157" t="s">
        <v>161</v>
      </c>
      <c r="B71" s="174" t="s">
        <v>149</v>
      </c>
      <c r="C71" s="157"/>
      <c r="D71" s="66">
        <v>0</v>
      </c>
      <c r="E71" s="152"/>
      <c r="F71" s="49">
        <v>-191000000</v>
      </c>
      <c r="G71" s="152"/>
      <c r="H71" s="66">
        <v>0</v>
      </c>
      <c r="I71" s="152"/>
      <c r="J71" s="66">
        <v>0</v>
      </c>
    </row>
    <row r="72" spans="1:10" ht="20" customHeight="1">
      <c r="A72" s="157" t="s">
        <v>102</v>
      </c>
      <c r="B72" s="174" t="s">
        <v>204</v>
      </c>
      <c r="C72" s="157"/>
      <c r="D72" s="64">
        <v>-1650845</v>
      </c>
      <c r="E72" s="152"/>
      <c r="F72" s="64">
        <v>-2094790</v>
      </c>
      <c r="G72" s="152"/>
      <c r="H72" s="64">
        <v>-862039</v>
      </c>
      <c r="I72" s="152"/>
      <c r="J72" s="64">
        <v>-1303077</v>
      </c>
    </row>
    <row r="73" spans="1:10" ht="20" customHeight="1">
      <c r="A73" s="157" t="s">
        <v>205</v>
      </c>
      <c r="B73" s="161"/>
      <c r="C73" s="157"/>
      <c r="D73" s="64"/>
      <c r="E73" s="152"/>
      <c r="F73" s="64"/>
      <c r="G73" s="152"/>
      <c r="H73" s="18"/>
      <c r="I73" s="152"/>
      <c r="J73" s="18"/>
    </row>
    <row r="74" spans="1:10" ht="20" customHeight="1">
      <c r="A74" s="158" t="s">
        <v>206</v>
      </c>
      <c r="B74" s="161">
        <v>4.0999999999999996</v>
      </c>
      <c r="C74" s="157"/>
      <c r="D74" s="64">
        <v>1000000</v>
      </c>
      <c r="E74" s="152"/>
      <c r="F74" s="64">
        <v>26660800</v>
      </c>
      <c r="G74" s="152"/>
      <c r="H74" s="66">
        <v>0</v>
      </c>
      <c r="I74" s="152"/>
      <c r="J74" s="66">
        <v>0</v>
      </c>
    </row>
    <row r="75" spans="1:10" ht="20" customHeight="1">
      <c r="A75" s="157" t="s">
        <v>123</v>
      </c>
      <c r="B75" s="174"/>
      <c r="C75" s="157"/>
      <c r="D75" s="64">
        <v>428580335</v>
      </c>
      <c r="E75" s="152"/>
      <c r="F75" s="66">
        <v>0</v>
      </c>
      <c r="G75" s="152"/>
      <c r="H75" s="152">
        <v>428580335</v>
      </c>
      <c r="I75" s="152"/>
      <c r="J75" s="66">
        <v>0</v>
      </c>
    </row>
    <row r="76" spans="1:10" ht="20" customHeight="1">
      <c r="A76" s="157" t="s">
        <v>201</v>
      </c>
      <c r="B76" s="156">
        <v>27</v>
      </c>
      <c r="C76" s="158"/>
      <c r="D76" s="64">
        <f>-90514697-D78</f>
        <v>-90024411</v>
      </c>
      <c r="E76" s="152"/>
      <c r="F76" s="66">
        <v>0</v>
      </c>
      <c r="G76" s="152"/>
      <c r="H76" s="57">
        <v>-90024411</v>
      </c>
      <c r="I76" s="152"/>
      <c r="J76" s="66">
        <v>0</v>
      </c>
    </row>
    <row r="77" spans="1:10" ht="20" customHeight="1">
      <c r="A77" s="157" t="s">
        <v>202</v>
      </c>
      <c r="B77" s="156"/>
      <c r="C77" s="158"/>
      <c r="D77" s="64"/>
      <c r="E77" s="152"/>
      <c r="F77" s="64"/>
      <c r="G77" s="152"/>
      <c r="H77" s="57"/>
      <c r="I77" s="152"/>
      <c r="J77" s="64"/>
    </row>
    <row r="78" spans="1:10" ht="20" customHeight="1">
      <c r="A78" s="158" t="s">
        <v>200</v>
      </c>
      <c r="B78" s="156">
        <v>27</v>
      </c>
      <c r="C78" s="158"/>
      <c r="D78" s="64">
        <v>-490286</v>
      </c>
      <c r="E78" s="152"/>
      <c r="F78" s="66">
        <v>0</v>
      </c>
      <c r="G78" s="152"/>
      <c r="H78" s="66">
        <v>0</v>
      </c>
      <c r="I78" s="152"/>
      <c r="J78" s="66">
        <v>0</v>
      </c>
    </row>
    <row r="79" spans="1:10" ht="20" customHeight="1">
      <c r="A79" s="157" t="s">
        <v>14</v>
      </c>
      <c r="B79" s="156"/>
      <c r="C79" s="157"/>
      <c r="D79" s="64">
        <v>-2149512</v>
      </c>
      <c r="E79" s="152"/>
      <c r="F79" s="64">
        <v>-7301274</v>
      </c>
      <c r="G79" s="152"/>
      <c r="H79" s="64">
        <v>-187037</v>
      </c>
      <c r="I79" s="152"/>
      <c r="J79" s="64">
        <v>-351869</v>
      </c>
    </row>
    <row r="80" spans="1:10" ht="20" customHeight="1">
      <c r="A80" s="175" t="s">
        <v>194</v>
      </c>
      <c r="B80" s="156"/>
      <c r="C80" s="167"/>
      <c r="D80" s="50">
        <f>SUM(D67:D79)</f>
        <v>201441349</v>
      </c>
      <c r="E80" s="152"/>
      <c r="F80" s="50">
        <f>SUM(F67:F79)</f>
        <v>-73968066</v>
      </c>
      <c r="G80" s="152"/>
      <c r="H80" s="50">
        <f>SUM(H67:H79)</f>
        <v>337506848</v>
      </c>
      <c r="I80" s="152"/>
      <c r="J80" s="50">
        <f>SUM(J67:J79)</f>
        <v>-3030946</v>
      </c>
    </row>
    <row r="81" spans="1:10" ht="20" customHeight="1">
      <c r="A81" s="176"/>
      <c r="B81" s="156"/>
      <c r="C81" s="176"/>
      <c r="D81" s="152"/>
      <c r="E81" s="152"/>
      <c r="F81" s="152"/>
      <c r="G81" s="152"/>
      <c r="H81" s="152"/>
      <c r="I81" s="152"/>
      <c r="J81" s="152"/>
    </row>
    <row r="82" spans="1:10" ht="20" customHeight="1">
      <c r="A82" s="177" t="s">
        <v>125</v>
      </c>
      <c r="B82" s="156"/>
      <c r="C82" s="162"/>
      <c r="D82" s="65">
        <f>D41+D64+D80</f>
        <v>294583159</v>
      </c>
      <c r="E82" s="152"/>
      <c r="F82" s="65">
        <f>F41+F64+F80</f>
        <v>-9699738</v>
      </c>
      <c r="G82" s="152"/>
      <c r="H82" s="65">
        <f>H41+H64+H80</f>
        <v>346256137</v>
      </c>
      <c r="I82" s="152"/>
      <c r="J82" s="65">
        <f>J41+J64+J80</f>
        <v>11092739</v>
      </c>
    </row>
    <row r="83" spans="1:10" ht="20" customHeight="1">
      <c r="A83" s="177" t="s">
        <v>29</v>
      </c>
      <c r="B83" s="156"/>
      <c r="C83" s="162"/>
      <c r="D83" s="64">
        <v>205939257</v>
      </c>
      <c r="E83" s="152"/>
      <c r="F83" s="64">
        <v>215638995</v>
      </c>
      <c r="G83" s="152"/>
      <c r="H83" s="64">
        <v>82166398</v>
      </c>
      <c r="I83" s="152"/>
      <c r="J83" s="64">
        <v>71073659</v>
      </c>
    </row>
    <row r="84" spans="1:10" ht="20" customHeight="1" thickBot="1">
      <c r="A84" s="177" t="s">
        <v>135</v>
      </c>
      <c r="B84" s="76">
        <v>6</v>
      </c>
      <c r="C84" s="177"/>
      <c r="D84" s="51">
        <f>SUM(D82:D83)</f>
        <v>500522416</v>
      </c>
      <c r="E84" s="152"/>
      <c r="F84" s="51">
        <f>SUM(F82:F83)</f>
        <v>205939257</v>
      </c>
      <c r="G84" s="152"/>
      <c r="H84" s="51">
        <f>SUM(H82:H83)</f>
        <v>428422535</v>
      </c>
      <c r="I84" s="152"/>
      <c r="J84" s="51">
        <f>SUM(J82:J83)</f>
        <v>82166398</v>
      </c>
    </row>
    <row r="85" spans="1:10" ht="20" customHeight="1" thickTop="1">
      <c r="D85" s="155"/>
      <c r="E85" s="155"/>
      <c r="F85" s="155"/>
      <c r="G85" s="155"/>
      <c r="H85" s="155"/>
      <c r="I85" s="155"/>
    </row>
    <row r="86" spans="1:10" ht="20" customHeight="1">
      <c r="D86" s="155"/>
      <c r="E86" s="155"/>
      <c r="F86" s="155"/>
      <c r="G86" s="155"/>
      <c r="H86" s="155"/>
      <c r="I86" s="155"/>
    </row>
    <row r="87" spans="1:10" ht="20" customHeight="1">
      <c r="D87" s="155"/>
      <c r="E87" s="155"/>
      <c r="F87" s="155"/>
      <c r="G87" s="155"/>
      <c r="H87" s="155"/>
      <c r="I87" s="155"/>
    </row>
    <row r="88" spans="1:10" ht="20" customHeight="1">
      <c r="D88" s="155"/>
      <c r="E88" s="155"/>
      <c r="F88" s="155"/>
      <c r="G88" s="155"/>
      <c r="H88" s="155"/>
      <c r="I88" s="155"/>
    </row>
    <row r="89" spans="1:10" ht="20" customHeight="1">
      <c r="A89" s="99" t="s">
        <v>75</v>
      </c>
      <c r="D89" s="155"/>
      <c r="E89" s="155"/>
      <c r="F89" s="155"/>
      <c r="G89" s="155"/>
      <c r="H89" s="155"/>
      <c r="I89" s="155"/>
    </row>
    <row r="90" spans="1:10" ht="24" customHeight="1">
      <c r="B90" s="178"/>
      <c r="C90" s="179"/>
      <c r="D90" s="180"/>
      <c r="E90" s="180"/>
      <c r="F90" s="180"/>
      <c r="G90" s="180"/>
      <c r="H90" s="180"/>
      <c r="I90" s="180"/>
      <c r="J90" s="180"/>
    </row>
    <row r="91" spans="1:10" ht="24" customHeight="1">
      <c r="B91" s="178"/>
      <c r="C91" s="179"/>
      <c r="D91" s="180"/>
      <c r="E91" s="180"/>
      <c r="F91" s="180"/>
      <c r="G91" s="180"/>
      <c r="H91" s="180"/>
      <c r="I91" s="180"/>
      <c r="J91" s="181"/>
    </row>
    <row r="92" spans="1:10" ht="24" customHeight="1">
      <c r="A92" s="182"/>
      <c r="D92" s="155"/>
      <c r="E92" s="155"/>
      <c r="F92" s="155"/>
      <c r="G92" s="155"/>
      <c r="H92" s="155"/>
      <c r="I92" s="155"/>
    </row>
    <row r="93" spans="1:10" ht="24" customHeight="1">
      <c r="D93" s="155"/>
      <c r="E93" s="155"/>
      <c r="F93" s="155"/>
      <c r="G93" s="155"/>
      <c r="H93" s="155"/>
      <c r="I93" s="155"/>
    </row>
    <row r="94" spans="1:10" ht="24" customHeight="1">
      <c r="D94" s="155"/>
      <c r="E94" s="155"/>
      <c r="F94" s="155"/>
      <c r="G94" s="155"/>
      <c r="H94" s="155"/>
      <c r="I94" s="155"/>
    </row>
    <row r="95" spans="1:10" ht="24" customHeight="1">
      <c r="D95" s="155"/>
      <c r="E95" s="155"/>
      <c r="F95" s="155"/>
      <c r="G95" s="155"/>
      <c r="H95" s="155"/>
      <c r="I95" s="155"/>
    </row>
    <row r="96" spans="1:10" ht="24" customHeight="1">
      <c r="D96" s="155"/>
      <c r="E96" s="155"/>
      <c r="F96" s="155"/>
      <c r="G96" s="155"/>
      <c r="H96" s="155"/>
      <c r="I96" s="155"/>
    </row>
    <row r="97" spans="4:9" ht="24" customHeight="1">
      <c r="D97" s="155"/>
      <c r="E97" s="155"/>
      <c r="F97" s="155"/>
      <c r="G97" s="155"/>
      <c r="H97" s="155"/>
      <c r="I97" s="155"/>
    </row>
    <row r="98" spans="4:9" ht="24" customHeight="1">
      <c r="D98" s="155"/>
      <c r="E98" s="155"/>
      <c r="F98" s="155"/>
      <c r="G98" s="155"/>
      <c r="H98" s="155"/>
      <c r="I98" s="155"/>
    </row>
    <row r="99" spans="4:9" ht="24" customHeight="1">
      <c r="D99" s="155"/>
      <c r="E99" s="155"/>
      <c r="F99" s="155"/>
      <c r="G99" s="155"/>
      <c r="H99" s="155"/>
      <c r="I99" s="155"/>
    </row>
    <row r="100" spans="4:9" ht="24" customHeight="1">
      <c r="D100" s="155"/>
      <c r="E100" s="155"/>
      <c r="F100" s="155"/>
      <c r="G100" s="155"/>
      <c r="H100" s="155"/>
      <c r="I100" s="155"/>
    </row>
    <row r="101" spans="4:9" ht="24" customHeight="1">
      <c r="D101" s="155"/>
      <c r="E101" s="155"/>
      <c r="F101" s="155"/>
      <c r="G101" s="155"/>
      <c r="H101" s="155"/>
      <c r="I101" s="155"/>
    </row>
    <row r="102" spans="4:9" ht="24" customHeight="1">
      <c r="D102" s="155"/>
      <c r="E102" s="155"/>
      <c r="F102" s="155"/>
      <c r="G102" s="155"/>
      <c r="H102" s="155"/>
      <c r="I102" s="155"/>
    </row>
    <row r="103" spans="4:9" ht="24" customHeight="1">
      <c r="D103" s="155"/>
      <c r="E103" s="155"/>
      <c r="F103" s="155"/>
      <c r="G103" s="155"/>
      <c r="H103" s="155"/>
      <c r="I103" s="155"/>
    </row>
    <row r="104" spans="4:9" ht="24" customHeight="1">
      <c r="D104" s="155"/>
      <c r="E104" s="155"/>
      <c r="F104" s="155"/>
      <c r="G104" s="155"/>
      <c r="H104" s="155"/>
      <c r="I104" s="155"/>
    </row>
    <row r="105" spans="4:9" ht="24" customHeight="1">
      <c r="D105" s="155"/>
      <c r="E105" s="155"/>
      <c r="F105" s="155"/>
      <c r="G105" s="155"/>
      <c r="H105" s="155"/>
      <c r="I105" s="155"/>
    </row>
    <row r="106" spans="4:9" ht="24" customHeight="1">
      <c r="D106" s="155"/>
      <c r="E106" s="155"/>
      <c r="F106" s="155"/>
      <c r="G106" s="155"/>
      <c r="H106" s="155"/>
      <c r="I106" s="155"/>
    </row>
    <row r="107" spans="4:9" ht="24" customHeight="1">
      <c r="D107" s="155"/>
      <c r="E107" s="155"/>
      <c r="F107" s="155"/>
      <c r="G107" s="155"/>
      <c r="H107" s="155"/>
      <c r="I107" s="155"/>
    </row>
    <row r="108" spans="4:9" ht="24" customHeight="1">
      <c r="D108" s="155"/>
      <c r="E108" s="155"/>
      <c r="F108" s="155"/>
      <c r="G108" s="155"/>
      <c r="H108" s="155"/>
      <c r="I108" s="155"/>
    </row>
    <row r="109" spans="4:9" ht="24" customHeight="1">
      <c r="D109" s="155"/>
      <c r="E109" s="155"/>
      <c r="F109" s="155"/>
      <c r="G109" s="155"/>
      <c r="H109" s="155"/>
      <c r="I109" s="155"/>
    </row>
    <row r="110" spans="4:9" ht="24" customHeight="1">
      <c r="D110" s="155"/>
      <c r="E110" s="155"/>
      <c r="F110" s="155"/>
      <c r="G110" s="155"/>
      <c r="H110" s="155"/>
      <c r="I110" s="155"/>
    </row>
    <row r="111" spans="4:9" ht="24" customHeight="1">
      <c r="D111" s="155"/>
      <c r="E111" s="155"/>
      <c r="F111" s="155"/>
      <c r="G111" s="155"/>
      <c r="H111" s="155"/>
      <c r="I111" s="155"/>
    </row>
    <row r="112" spans="4:9" ht="24" customHeight="1">
      <c r="D112" s="155"/>
      <c r="E112" s="155"/>
      <c r="F112" s="155"/>
      <c r="G112" s="155"/>
      <c r="H112" s="155"/>
      <c r="I112" s="155"/>
    </row>
    <row r="113" spans="4:9" ht="24" customHeight="1">
      <c r="D113" s="155"/>
      <c r="E113" s="155"/>
      <c r="F113" s="155"/>
      <c r="G113" s="155"/>
      <c r="H113" s="155"/>
      <c r="I113" s="155"/>
    </row>
    <row r="114" spans="4:9" ht="24" customHeight="1">
      <c r="D114" s="155"/>
      <c r="E114" s="155"/>
      <c r="F114" s="155"/>
      <c r="G114" s="155"/>
      <c r="H114" s="155"/>
      <c r="I114" s="155"/>
    </row>
    <row r="115" spans="4:9" ht="24" customHeight="1">
      <c r="D115" s="155"/>
      <c r="E115" s="155"/>
      <c r="F115" s="155"/>
      <c r="G115" s="155"/>
      <c r="H115" s="155"/>
      <c r="I115" s="155"/>
    </row>
    <row r="116" spans="4:9" ht="24" customHeight="1">
      <c r="D116" s="155"/>
      <c r="E116" s="155"/>
      <c r="F116" s="155"/>
      <c r="G116" s="155"/>
      <c r="H116" s="155"/>
      <c r="I116" s="155"/>
    </row>
    <row r="117" spans="4:9" ht="24" customHeight="1">
      <c r="D117" s="155"/>
      <c r="E117" s="155"/>
      <c r="F117" s="155"/>
      <c r="G117" s="155"/>
      <c r="H117" s="155"/>
      <c r="I117" s="155"/>
    </row>
    <row r="118" spans="4:9" ht="24" customHeight="1">
      <c r="D118" s="155"/>
      <c r="E118" s="155"/>
      <c r="F118" s="155"/>
      <c r="G118" s="155"/>
      <c r="H118" s="155"/>
      <c r="I118" s="155"/>
    </row>
    <row r="119" spans="4:9" ht="24" customHeight="1">
      <c r="D119" s="155"/>
      <c r="E119" s="155"/>
      <c r="F119" s="155"/>
      <c r="G119" s="155"/>
      <c r="H119" s="155"/>
      <c r="I119" s="155"/>
    </row>
    <row r="120" spans="4:9" ht="24" customHeight="1">
      <c r="D120" s="155"/>
      <c r="E120" s="155"/>
      <c r="F120" s="155"/>
      <c r="G120" s="155"/>
      <c r="H120" s="155"/>
      <c r="I120" s="155"/>
    </row>
    <row r="121" spans="4:9" ht="24" customHeight="1">
      <c r="D121" s="155"/>
      <c r="E121" s="155"/>
      <c r="F121" s="155"/>
      <c r="G121" s="155"/>
      <c r="H121" s="155"/>
      <c r="I121" s="155"/>
    </row>
    <row r="122" spans="4:9" ht="24" customHeight="1">
      <c r="D122" s="155"/>
      <c r="E122" s="155"/>
      <c r="F122" s="155"/>
      <c r="G122" s="155"/>
      <c r="H122" s="155"/>
      <c r="I122" s="155"/>
    </row>
    <row r="123" spans="4:9" ht="24" customHeight="1">
      <c r="D123" s="155"/>
      <c r="E123" s="155"/>
      <c r="F123" s="155"/>
      <c r="G123" s="155"/>
      <c r="H123" s="155"/>
      <c r="I123" s="155"/>
    </row>
    <row r="124" spans="4:9" ht="24" customHeight="1">
      <c r="D124" s="155"/>
      <c r="E124" s="155"/>
      <c r="F124" s="155"/>
      <c r="G124" s="155"/>
      <c r="H124" s="155"/>
      <c r="I124" s="155"/>
    </row>
    <row r="125" spans="4:9" ht="24" customHeight="1">
      <c r="D125" s="155"/>
      <c r="E125" s="155"/>
      <c r="F125" s="155"/>
      <c r="G125" s="155"/>
      <c r="H125" s="155"/>
      <c r="I125" s="155"/>
    </row>
    <row r="126" spans="4:9" ht="24" customHeight="1">
      <c r="D126" s="155"/>
      <c r="E126" s="155"/>
      <c r="F126" s="155"/>
      <c r="G126" s="155"/>
      <c r="H126" s="155"/>
      <c r="I126" s="155"/>
    </row>
    <row r="127" spans="4:9" ht="24" customHeight="1">
      <c r="D127" s="155"/>
      <c r="E127" s="155"/>
      <c r="F127" s="155"/>
      <c r="G127" s="155"/>
      <c r="H127" s="155"/>
      <c r="I127" s="155"/>
    </row>
    <row r="128" spans="4:9" ht="24" customHeight="1">
      <c r="D128" s="155"/>
      <c r="E128" s="155"/>
      <c r="F128" s="155"/>
      <c r="G128" s="155"/>
      <c r="H128" s="155"/>
      <c r="I128" s="155"/>
    </row>
    <row r="129" spans="4:9" ht="24" customHeight="1">
      <c r="D129" s="155"/>
      <c r="E129" s="155"/>
      <c r="F129" s="155"/>
      <c r="G129" s="155"/>
      <c r="H129" s="155"/>
      <c r="I129" s="155"/>
    </row>
    <row r="130" spans="4:9" ht="24" customHeight="1">
      <c r="D130" s="155"/>
      <c r="E130" s="155"/>
      <c r="F130" s="155"/>
      <c r="G130" s="155"/>
      <c r="H130" s="155"/>
      <c r="I130" s="155"/>
    </row>
    <row r="131" spans="4:9" ht="24" customHeight="1">
      <c r="D131" s="155"/>
      <c r="E131" s="155"/>
      <c r="F131" s="155"/>
      <c r="G131" s="155"/>
      <c r="H131" s="155"/>
      <c r="I131" s="155"/>
    </row>
    <row r="132" spans="4:9" ht="24" customHeight="1">
      <c r="D132" s="155"/>
      <c r="E132" s="155"/>
      <c r="F132" s="155"/>
      <c r="G132" s="155"/>
      <c r="H132" s="155"/>
      <c r="I132" s="155"/>
    </row>
    <row r="133" spans="4:9" ht="24" customHeight="1">
      <c r="D133" s="155"/>
      <c r="E133" s="155"/>
      <c r="F133" s="155"/>
      <c r="G133" s="155"/>
      <c r="H133" s="155"/>
      <c r="I133" s="155"/>
    </row>
    <row r="134" spans="4:9" ht="24" customHeight="1">
      <c r="D134" s="155"/>
      <c r="E134" s="155"/>
      <c r="F134" s="155"/>
      <c r="G134" s="155"/>
      <c r="H134" s="155"/>
      <c r="I134" s="155"/>
    </row>
    <row r="135" spans="4:9" ht="24" customHeight="1">
      <c r="D135" s="155"/>
      <c r="E135" s="155"/>
      <c r="F135" s="155"/>
      <c r="G135" s="155"/>
      <c r="H135" s="155"/>
      <c r="I135" s="155"/>
    </row>
    <row r="136" spans="4:9" ht="24" customHeight="1">
      <c r="D136" s="155"/>
      <c r="E136" s="155"/>
      <c r="F136" s="155"/>
      <c r="G136" s="155"/>
      <c r="H136" s="155"/>
      <c r="I136" s="155"/>
    </row>
    <row r="137" spans="4:9" ht="24" customHeight="1">
      <c r="D137" s="155"/>
      <c r="E137" s="155"/>
      <c r="F137" s="155"/>
      <c r="G137" s="155"/>
      <c r="H137" s="155"/>
      <c r="I137" s="155"/>
    </row>
    <row r="138" spans="4:9" ht="24" customHeight="1">
      <c r="D138" s="155"/>
      <c r="E138" s="155"/>
      <c r="F138" s="155"/>
      <c r="G138" s="155"/>
      <c r="H138" s="155"/>
      <c r="I138" s="155"/>
    </row>
    <row r="139" spans="4:9" ht="24" customHeight="1">
      <c r="D139" s="155"/>
      <c r="E139" s="155"/>
      <c r="F139" s="155"/>
      <c r="G139" s="155"/>
      <c r="H139" s="155"/>
      <c r="I139" s="155"/>
    </row>
    <row r="140" spans="4:9" ht="24" customHeight="1">
      <c r="D140" s="155"/>
      <c r="E140" s="155"/>
      <c r="F140" s="155"/>
      <c r="G140" s="155"/>
      <c r="H140" s="155"/>
      <c r="I140" s="155"/>
    </row>
    <row r="141" spans="4:9" ht="24" customHeight="1">
      <c r="D141" s="155"/>
      <c r="E141" s="155"/>
      <c r="F141" s="155"/>
      <c r="G141" s="155"/>
      <c r="H141" s="155"/>
      <c r="I141" s="155"/>
    </row>
    <row r="142" spans="4:9" ht="24" customHeight="1">
      <c r="D142" s="155"/>
      <c r="E142" s="155"/>
      <c r="F142" s="155"/>
      <c r="G142" s="155"/>
      <c r="H142" s="155"/>
      <c r="I142" s="155"/>
    </row>
    <row r="143" spans="4:9" ht="24" customHeight="1">
      <c r="D143" s="155"/>
      <c r="E143" s="155"/>
      <c r="F143" s="155"/>
      <c r="G143" s="155"/>
      <c r="H143" s="155"/>
      <c r="I143" s="155"/>
    </row>
    <row r="144" spans="4:9" ht="24" customHeight="1">
      <c r="D144" s="155"/>
      <c r="E144" s="155"/>
      <c r="F144" s="155"/>
      <c r="G144" s="155"/>
      <c r="H144" s="155"/>
      <c r="I144" s="155"/>
    </row>
    <row r="145" spans="4:9" ht="24" customHeight="1">
      <c r="D145" s="155"/>
      <c r="E145" s="155"/>
      <c r="F145" s="155"/>
      <c r="G145" s="155"/>
      <c r="H145" s="155"/>
      <c r="I145" s="155"/>
    </row>
    <row r="146" spans="4:9" ht="24" customHeight="1">
      <c r="D146" s="155"/>
      <c r="E146" s="155"/>
      <c r="F146" s="155"/>
      <c r="G146" s="155"/>
      <c r="H146" s="155"/>
      <c r="I146" s="155"/>
    </row>
    <row r="147" spans="4:9" ht="24" customHeight="1">
      <c r="D147" s="155"/>
      <c r="E147" s="155"/>
      <c r="F147" s="155"/>
      <c r="G147" s="155"/>
      <c r="H147" s="155"/>
      <c r="I147" s="155"/>
    </row>
    <row r="148" spans="4:9" ht="24" customHeight="1">
      <c r="D148" s="155"/>
      <c r="E148" s="155"/>
      <c r="F148" s="155"/>
      <c r="G148" s="155"/>
      <c r="H148" s="155"/>
      <c r="I148" s="155"/>
    </row>
    <row r="149" spans="4:9" ht="24" customHeight="1">
      <c r="D149" s="155"/>
      <c r="E149" s="155"/>
      <c r="F149" s="155"/>
      <c r="G149" s="155"/>
      <c r="H149" s="155"/>
      <c r="I149" s="155"/>
    </row>
    <row r="150" spans="4:9" ht="24" customHeight="1">
      <c r="D150" s="155"/>
      <c r="E150" s="155"/>
      <c r="F150" s="155"/>
      <c r="G150" s="155"/>
      <c r="H150" s="155"/>
      <c r="I150" s="155"/>
    </row>
    <row r="151" spans="4:9" ht="24" customHeight="1">
      <c r="D151" s="155"/>
      <c r="E151" s="155"/>
      <c r="F151" s="155"/>
      <c r="G151" s="155"/>
      <c r="H151" s="155"/>
      <c r="I151" s="155"/>
    </row>
    <row r="152" spans="4:9" ht="24" customHeight="1">
      <c r="D152" s="155"/>
      <c r="E152" s="155"/>
      <c r="F152" s="155"/>
      <c r="G152" s="155"/>
      <c r="H152" s="155"/>
      <c r="I152" s="155"/>
    </row>
    <row r="153" spans="4:9" ht="24" customHeight="1">
      <c r="D153" s="155"/>
      <c r="E153" s="155"/>
      <c r="F153" s="155"/>
      <c r="G153" s="155"/>
      <c r="H153" s="155"/>
      <c r="I153" s="155"/>
    </row>
    <row r="154" spans="4:9" ht="24" customHeight="1">
      <c r="D154" s="155"/>
      <c r="E154" s="155"/>
      <c r="F154" s="155"/>
      <c r="G154" s="155"/>
      <c r="H154" s="155"/>
      <c r="I154" s="155"/>
    </row>
    <row r="155" spans="4:9" ht="24" customHeight="1">
      <c r="D155" s="155"/>
      <c r="E155" s="155"/>
      <c r="F155" s="155"/>
      <c r="G155" s="155"/>
      <c r="H155" s="155"/>
      <c r="I155" s="155"/>
    </row>
    <row r="156" spans="4:9" ht="24" customHeight="1">
      <c r="D156" s="155"/>
      <c r="E156" s="155"/>
      <c r="F156" s="155"/>
      <c r="G156" s="155"/>
      <c r="H156" s="155"/>
      <c r="I156" s="155"/>
    </row>
    <row r="157" spans="4:9" ht="24" customHeight="1">
      <c r="D157" s="155"/>
      <c r="E157" s="155"/>
      <c r="F157" s="155"/>
      <c r="G157" s="155"/>
      <c r="H157" s="155"/>
      <c r="I157" s="155"/>
    </row>
    <row r="158" spans="4:9" ht="24" customHeight="1">
      <c r="D158" s="155"/>
      <c r="E158" s="155"/>
      <c r="F158" s="155"/>
      <c r="G158" s="155"/>
      <c r="H158" s="155"/>
      <c r="I158" s="155"/>
    </row>
    <row r="159" spans="4:9" ht="24" customHeight="1">
      <c r="D159" s="155"/>
      <c r="E159" s="155"/>
      <c r="F159" s="155"/>
      <c r="G159" s="155"/>
      <c r="H159" s="155"/>
      <c r="I159" s="155"/>
    </row>
    <row r="160" spans="4:9" ht="24" customHeight="1">
      <c r="D160" s="155"/>
      <c r="E160" s="155"/>
      <c r="F160" s="155"/>
      <c r="G160" s="155"/>
      <c r="H160" s="155"/>
      <c r="I160" s="155"/>
    </row>
    <row r="161" spans="4:9" ht="24" customHeight="1">
      <c r="D161" s="155"/>
      <c r="E161" s="155"/>
      <c r="F161" s="155"/>
      <c r="G161" s="155"/>
      <c r="H161" s="155"/>
      <c r="I161" s="155"/>
    </row>
    <row r="162" spans="4:9" ht="24" customHeight="1">
      <c r="D162" s="155"/>
      <c r="E162" s="155"/>
      <c r="F162" s="155"/>
      <c r="G162" s="155"/>
      <c r="H162" s="155"/>
      <c r="I162" s="155"/>
    </row>
    <row r="163" spans="4:9" ht="24" customHeight="1">
      <c r="D163" s="155"/>
      <c r="E163" s="155"/>
      <c r="F163" s="155"/>
      <c r="G163" s="155"/>
      <c r="H163" s="155"/>
      <c r="I163" s="155"/>
    </row>
    <row r="164" spans="4:9" ht="24" customHeight="1">
      <c r="D164" s="155"/>
      <c r="E164" s="155"/>
      <c r="F164" s="155"/>
      <c r="G164" s="155"/>
      <c r="H164" s="155"/>
      <c r="I164" s="155"/>
    </row>
    <row r="165" spans="4:9" ht="24" customHeight="1">
      <c r="D165" s="155"/>
      <c r="E165" s="155"/>
      <c r="F165" s="155"/>
      <c r="G165" s="155"/>
      <c r="H165" s="155"/>
      <c r="I165" s="155"/>
    </row>
    <row r="166" spans="4:9" ht="24" customHeight="1">
      <c r="D166" s="155"/>
      <c r="E166" s="155"/>
      <c r="F166" s="155"/>
      <c r="G166" s="155"/>
      <c r="H166" s="155"/>
      <c r="I166" s="155"/>
    </row>
    <row r="167" spans="4:9" ht="24" customHeight="1">
      <c r="D167" s="155"/>
      <c r="E167" s="155"/>
      <c r="F167" s="155"/>
      <c r="G167" s="155"/>
      <c r="H167" s="155"/>
      <c r="I167" s="155"/>
    </row>
    <row r="168" spans="4:9" ht="24" customHeight="1">
      <c r="D168" s="155"/>
      <c r="E168" s="155"/>
      <c r="F168" s="155"/>
      <c r="G168" s="155"/>
      <c r="H168" s="155"/>
      <c r="I168" s="155"/>
    </row>
  </sheetData>
  <mergeCells count="12">
    <mergeCell ref="A1:J1"/>
    <mergeCell ref="A2:J2"/>
    <mergeCell ref="A3:J3"/>
    <mergeCell ref="H6:J6"/>
    <mergeCell ref="D50:F50"/>
    <mergeCell ref="H50:J50"/>
    <mergeCell ref="A47:J47"/>
    <mergeCell ref="D6:F6"/>
    <mergeCell ref="A4:J4"/>
    <mergeCell ref="A48:J48"/>
    <mergeCell ref="A45:J45"/>
    <mergeCell ref="A46:J46"/>
  </mergeCells>
  <phoneticPr fontId="0" type="noConversion"/>
  <pageMargins left="1" right="0.3" top="1" bottom="0.5" header="0.5" footer="0.3"/>
  <pageSetup paperSize="9" scale="84" fitToHeight="0" orientation="portrait" r:id="rId1"/>
  <headerFooter alignWithMargins="0"/>
  <rowBreaks count="1" manualBreakCount="1">
    <brk id="44" max="9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งบดุล</vt:lpstr>
      <vt:lpstr>งบดุล 2</vt:lpstr>
      <vt:lpstr>กำไรขาดทุนเบ็ดเสร็จ</vt:lpstr>
      <vt:lpstr>ส่วนผู้ถือหุ้น-รวม</vt:lpstr>
      <vt:lpstr>ส่วนผู้ถือหุ้น-เฉพาะ</vt:lpstr>
      <vt:lpstr>กระแสเงินสด</vt:lpstr>
      <vt:lpstr>กระแสเงินสด!Print_Area</vt:lpstr>
      <vt:lpstr>กำไรขาดทุนเบ็ดเสร็จ!Print_Area</vt:lpstr>
      <vt:lpstr>งบดุล!Print_Area</vt:lpstr>
      <vt:lpstr>'งบดุล 2'!Print_Area</vt:lpstr>
      <vt:lpstr>'ส่วนผู้ถือหุ้น-เฉพาะ'!Print_Area</vt:lpstr>
      <vt:lpstr>'ส่วนผู้ถือหุ้น-รวม'!Print_Area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jchimphalayalai@deloitte.com</cp:lastModifiedBy>
  <cp:lastPrinted>2025-02-18T08:52:05Z</cp:lastPrinted>
  <dcterms:created xsi:type="dcterms:W3CDTF">2001-11-22T03:33:02Z</dcterms:created>
  <dcterms:modified xsi:type="dcterms:W3CDTF">2025-02-18T08:53:26Z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